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5360" windowHeight="91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<sst xmlns="http://schemas.openxmlformats.org/spreadsheetml/2006/main" count="397" uniqueCount="344">
  <si>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</si>
  <si>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</si>
  <si>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</si>
  <si>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</si>
  <si>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</si>
  <si>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</si>
  <si>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</si>
  <si>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</si>
  <si>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</si>
  <si>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</si>
  <si>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</si>
  <si>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</si>
  <si>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</si>
  <si>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</si>
  <si>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</si>
  <si>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</si>
  <si>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</si>
  <si>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</si>
  <si>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</si>
  <si>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</si>
  <si>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</si>
  <si>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</si>
  <si>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</si>
  <si>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</si>
  <si>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</si>
  <si>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</si>
  <si>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</si>
  <si>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</si>
  <si>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</si>
  <si>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</si>
  <si>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</si>
  <si>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</si>
  <si>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</si>
  <si>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</si>
  <si>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</si>
  <si>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</si>
  <si>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</si>
  <si>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</si>
  <si>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</si>
  <si>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</si>
  <si>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</si>
  <si>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</si>
  <si>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</si>
  <si>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</si>
  <si>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</si>
  <si>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</si>
  <si>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</si>
  <si>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</si>
  <si>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</si>
  <si>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</si>
  <si>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</si>
  <si>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</si>
  <si>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</si>
  <si>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</si>
  <si>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</si>
  <si>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</si>
  <si>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</si>
  <si>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</si>
  <si>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</si>
  <si>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</si>
  <si>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</si>
  <si>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</si>
  <si>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</si>
  <si>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</si>
  <si>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</si>
  <si>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</si>
  <si>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</si>
  <si>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</si>
  <si>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</si>
  <si>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</si>
  <si>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</si>
  <si>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</si>
  <si>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</si>
  <si>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</si>
  <si>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</si>
  <si>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</si>
  <si>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</si>
  <si>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</si>
  <si>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</si>
  <si>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</si>
  <si>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</si>
  <si>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</si>
  <si>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</si>
  <si>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</si>
  <si>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</si>
  <si>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</si>
  <si>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</si>
  <si>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</si>
  <si>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</si>
  <si>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</si>
  <si>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</si>
  <si>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</si>
  <si>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</si>
  <si>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</si>
  <si>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</si>
  <si>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</si>
  <si>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</si>
  <si>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</si>
  <si>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</si>
  <si>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</si>
  <si>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</si>
  <si>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</si>
  <si>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</si>
  <si>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</si>
  <si>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</si>
  <si>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</si>
  <si>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</si>
  <si>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</si>
  <si>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</si>
  <si>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</si>
  <si>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</si>
  <si>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</si>
  <si>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</si>
  <si>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</si>
  <si>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</si>
  <si>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</si>
  <si>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</si>
  <si>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</si>
  <si>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</si>
  <si>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</si>
  <si>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</si>
  <si>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</si>
  <si>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</si>
  <si>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</si>
  <si>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</si>
  <si>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</si>
  <si>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</si>
  <si>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</si>
  <si>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</si>
  <si>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</si>
  <si>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</si>
  <si>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</si>
  <si>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</si>
  <si>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</si>
  <si>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</si>
  <si>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</si>
  <si>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</si>
  <si>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</si>
  <si>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</si>
  <si>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</si>
  <si>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</si>
  <si>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</si>
  <si>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</si>
  <si>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</si>
  <si>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</si>
  <si>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</si>
  <si>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</si>
  <si>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</si>
  <si>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</si>
  <si>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</si>
  <si>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</si>
  <si>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</si>
  <si>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</si>
  <si>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</si>
  <si>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</si>
  <si>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</si>
  <si>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</si>
  <si>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</si>
  <si>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</si>
  <si>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</si>
  <si>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</si>
  <si>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</si>
  <si>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</si>
  <si>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</si>
  <si>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</si>
  <si>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</si>
  <si>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</si>
  <si>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</si>
  <si>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</si>
  <si>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</si>
  <si>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</si>
  <si>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</si>
  <si>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</si>
  <si>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</si>
  <si>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</si>
  <si>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</si>
  <si>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</si>
  <si>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</si>
  <si>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</si>
  <si>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</si>
  <si>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</si>
  <si>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</si>
  <si>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</si>
  <si>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</si>
  <si>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</si>
  <si>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</si>
  <si>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</si>
  <si>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</si>
  <si>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</si>
  <si>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</si>
  <si>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</si>
  <si>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</si>
  <si>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</si>
  <si>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</si>
  <si>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</si>
  <si>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</si>
  <si>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</si>
  <si>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</si>
  <si>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</si>
  <si>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</si>
  <si>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</si>
  <si>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</si>
  <si>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</si>
  <si>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</si>
  <si>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</si>
  <si>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</si>
  <si>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</si>
  <si>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</si>
  <si>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</si>
  <si>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</si>
  <si>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</si>
  <si>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</si>
  <si>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</si>
  <si>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</si>
  <si>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</si>
  <si>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</si>
  <si>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</si>
  <si>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</si>
  <si>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</si>
  <si>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</si>
  <si>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</si>
  <si>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</si>
  <si>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</si>
  <si>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</si>
  <si>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</si>
  <si>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</si>
  <si>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</si>
  <si>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</si>
  <si>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</si>
  <si>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</si>
  <si>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</si>
  <si>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</si>
  <si>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</si>
  <si>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</si>
  <si>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</si>
  <si>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</si>
  <si>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</si>
  <si>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</si>
  <si>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</si>
  <si>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</si>
  <si>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</si>
  <si>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</si>
  <si>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</si>
  <si>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</si>
  <si>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</si>
  <si>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</si>
  <si>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</si>
  <si>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</si>
  <si>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</si>
  <si>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</si>
  <si>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</si>
  <si>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</si>
  <si>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</si>
  <si>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</si>
  <si>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</si>
  <si>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</si>
  <si>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</si>
  <si>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</si>
  <si>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</si>
  <si>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</si>
  <si>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</si>
  <si>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</si>
  <si>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</si>
  <si>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</si>
  <si>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</si>
  <si>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</si>
  <si>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</si>
  <si>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</si>
  <si>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</si>
  <si>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</si>
  <si>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</si>
  <si>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</si>
  <si>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</si>
  <si>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</si>
  <si>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</si>
  <si>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</si>
  <si>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</si>
  <si>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</si>
  <si>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</si>
  <si>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</si>
  <si>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</si>
  <si>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</si>
  <si>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</si>
  <si>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</si>
  <si>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</si>
  <si>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</si>
  <si>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</si>
  <si>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</si>
  <si>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</si>
  <si>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</si>
  <si>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</si>
  <si>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</si>
  <si>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</si>
  <si>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</si>
  <si>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</si>
  <si>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</si>
  <si>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</si>
  <si>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</si>
  <si>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</si>
  <si>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</si>
  <si>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</si>
  <si>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</si>
  <si>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</si>
  <si>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</si>
  <si>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</si>
  <si>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</si>
  <si>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</si>
  <si>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</si>
  <si>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</si>
  <si>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</si>
  <si>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</si>
  <si>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</si>
  <si>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</si>
  <si>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</si>
  <si>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</si>
  <si>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</si>
  <si>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</si>
  <si>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</si>
  <si>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</si>
  <si>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</si>
  <si>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</si>
  <si>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</si>
  <si>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</si>
  <si>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stanje na dan 30.06.2011.</t>
  </si>
  <si>
    <t>Obveznik: PLAVA LAGUNA D.D.</t>
  </si>
  <si>
    <t>u razdoblju od 01.01.2011. do 30.06.2011.</t>
  </si>
  <si>
    <t>01.01.2011.</t>
  </si>
  <si>
    <t>30.06.2011.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</si>
  <si>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</si>
  <si>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</si>
  <si>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</si>
  <si>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</si>
  <si>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</si>
  <si>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</si>
  <si>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</si>
  <si>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</si>
  <si>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</si>
  <si>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NE</t>
  </si>
  <si>
    <t>5510</t>
  </si>
  <si>
    <t>KOCIJANČIĆ SUZANA</t>
  </si>
  <si>
    <t>suzana.kocijancic@plavalaguna.hr</t>
  </si>
  <si>
    <t>STAVER NEVEN</t>
  </si>
  <si>
    <t>052/410-224</t>
  </si>
  <si>
    <t>052/410-282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</si>
</sst>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574218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57" t="s">
        <v>248</v>
      </c>
      <c r="B1" s="158"/>
      <c r="C1" s="158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23" t="s">
        <v>326</v>
      </c>
      <c r="F2" s="12"/>
      <c r="G2" s="13" t="s">
        <v>250</v>
      </c>
      <c r="H2" s="123" t="s">
        <v>327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70" t="s">
        <v>251</v>
      </c>
      <c r="B6" s="171"/>
      <c r="C6" s="179" t="s">
        <v>328</v>
      </c>
      <c r="D6" s="180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91" t="s">
        <v>252</v>
      </c>
      <c r="B8" s="192"/>
      <c r="C8" s="179" t="s">
        <v>329</v>
      </c>
      <c r="D8" s="180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65" t="s">
        <v>253</v>
      </c>
      <c r="B10" s="183"/>
      <c r="C10" s="179" t="s">
        <v>330</v>
      </c>
      <c r="D10" s="180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70" t="s">
        <v>254</v>
      </c>
      <c r="B12" s="171"/>
      <c r="C12" s="176" t="s">
        <v>331</v>
      </c>
      <c r="D12" s="135"/>
      <c r="E12" s="135"/>
      <c r="F12" s="135"/>
      <c r="G12" s="135"/>
      <c r="H12" s="135"/>
      <c r="I12" s="173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70" t="s">
        <v>255</v>
      </c>
      <c r="B14" s="171"/>
      <c r="C14" s="136">
        <v>52440</v>
      </c>
      <c r="D14" s="182"/>
      <c r="E14" s="16"/>
      <c r="F14" s="176" t="s">
        <v>332</v>
      </c>
      <c r="G14" s="135"/>
      <c r="H14" s="135"/>
      <c r="I14" s="173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70" t="s">
        <v>256</v>
      </c>
      <c r="B16" s="171"/>
      <c r="C16" s="176" t="s">
        <v>333</v>
      </c>
      <c r="D16" s="135"/>
      <c r="E16" s="135"/>
      <c r="F16" s="135"/>
      <c r="G16" s="135"/>
      <c r="H16" s="135"/>
      <c r="I16" s="173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70" t="s">
        <v>257</v>
      </c>
      <c r="B18" s="171"/>
      <c r="C18" s="131" t="s">
        <v>334</v>
      </c>
      <c r="D18" s="132"/>
      <c r="E18" s="132"/>
      <c r="F18" s="132"/>
      <c r="G18" s="132"/>
      <c r="H18" s="132"/>
      <c r="I18" s="133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70" t="s">
        <v>258</v>
      </c>
      <c r="B20" s="171"/>
      <c r="C20" s="131" t="s">
        <v>335</v>
      </c>
      <c r="D20" s="132"/>
      <c r="E20" s="132"/>
      <c r="F20" s="132"/>
      <c r="G20" s="132"/>
      <c r="H20" s="132"/>
      <c r="I20" s="133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70" t="s">
        <v>259</v>
      </c>
      <c r="B22" s="171"/>
      <c r="C22" s="124">
        <v>348</v>
      </c>
      <c r="D22" s="176" t="s">
        <v>332</v>
      </c>
      <c r="E22" s="139"/>
      <c r="F22" s="140"/>
      <c r="G22" s="170"/>
      <c r="H22" s="134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70" t="s">
        <v>260</v>
      </c>
      <c r="B24" s="171"/>
      <c r="C24" s="124">
        <v>18</v>
      </c>
      <c r="D24" s="176" t="s">
        <v>336</v>
      </c>
      <c r="E24" s="139"/>
      <c r="F24" s="139"/>
      <c r="G24" s="140"/>
      <c r="H24" s="52" t="s">
        <v>261</v>
      </c>
      <c r="I24" s="125">
        <v>1131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70" t="s">
        <v>262</v>
      </c>
      <c r="B26" s="171"/>
      <c r="C26" s="126" t="s">
        <v>337</v>
      </c>
      <c r="D26" s="26"/>
      <c r="E26" s="100"/>
      <c r="F26" s="101"/>
      <c r="G26" s="141" t="s">
        <v>263</v>
      </c>
      <c r="H26" s="171"/>
      <c r="I26" s="127" t="s">
        <v>338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5" t="s">
        <v>264</v>
      </c>
      <c r="B28" s="146"/>
      <c r="C28" s="147"/>
      <c r="D28" s="147"/>
      <c r="E28" s="142" t="s">
        <v>265</v>
      </c>
      <c r="F28" s="143"/>
      <c r="G28" s="143"/>
      <c r="H28" s="137" t="s">
        <v>266</v>
      </c>
      <c r="I28" s="138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2"/>
      <c r="B30" s="181"/>
      <c r="C30" s="181"/>
      <c r="D30" s="148"/>
      <c r="E30" s="152"/>
      <c r="F30" s="181"/>
      <c r="G30" s="181"/>
      <c r="H30" s="179"/>
      <c r="I30" s="180"/>
      <c r="J30" s="10"/>
      <c r="K30" s="10"/>
      <c r="L30" s="10"/>
    </row>
    <row r="31" spans="1:12" ht="12.75">
      <c r="A31" s="95"/>
      <c r="B31" s="23"/>
      <c r="C31" s="22"/>
      <c r="D31" s="153"/>
      <c r="E31" s="153"/>
      <c r="F31" s="153"/>
      <c r="G31" s="144"/>
      <c r="H31" s="16"/>
      <c r="I31" s="104"/>
      <c r="J31" s="10"/>
      <c r="K31" s="10"/>
      <c r="L31" s="10"/>
    </row>
    <row r="32" spans="1:12" ht="12.75">
      <c r="A32" s="152"/>
      <c r="B32" s="181"/>
      <c r="C32" s="181"/>
      <c r="D32" s="148"/>
      <c r="E32" s="152"/>
      <c r="F32" s="181"/>
      <c r="G32" s="181"/>
      <c r="H32" s="179"/>
      <c r="I32" s="180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2"/>
      <c r="B34" s="181"/>
      <c r="C34" s="181"/>
      <c r="D34" s="148"/>
      <c r="E34" s="152"/>
      <c r="F34" s="181"/>
      <c r="G34" s="181"/>
      <c r="H34" s="179"/>
      <c r="I34" s="180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2"/>
      <c r="B36" s="181"/>
      <c r="C36" s="181"/>
      <c r="D36" s="148"/>
      <c r="E36" s="152"/>
      <c r="F36" s="181"/>
      <c r="G36" s="181"/>
      <c r="H36" s="179"/>
      <c r="I36" s="180"/>
      <c r="J36" s="10"/>
      <c r="K36" s="10"/>
      <c r="L36" s="10"/>
    </row>
    <row r="37" spans="1:12" ht="12.75">
      <c r="A37" s="106"/>
      <c r="B37" s="31"/>
      <c r="C37" s="149"/>
      <c r="D37" s="150"/>
      <c r="E37" s="16"/>
      <c r="F37" s="149"/>
      <c r="G37" s="150"/>
      <c r="H37" s="16"/>
      <c r="I37" s="96"/>
      <c r="J37" s="10"/>
      <c r="K37" s="10"/>
      <c r="L37" s="10"/>
    </row>
    <row r="38" spans="1:12" ht="12.75">
      <c r="A38" s="152"/>
      <c r="B38" s="181"/>
      <c r="C38" s="181"/>
      <c r="D38" s="148"/>
      <c r="E38" s="152"/>
      <c r="F38" s="181"/>
      <c r="G38" s="181"/>
      <c r="H38" s="179"/>
      <c r="I38" s="180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2"/>
      <c r="B40" s="181"/>
      <c r="C40" s="181"/>
      <c r="D40" s="148"/>
      <c r="E40" s="152"/>
      <c r="F40" s="181"/>
      <c r="G40" s="181"/>
      <c r="H40" s="179"/>
      <c r="I40" s="180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65" t="s">
        <v>267</v>
      </c>
      <c r="B44" s="166"/>
      <c r="C44" s="179"/>
      <c r="D44" s="180"/>
      <c r="E44" s="27"/>
      <c r="F44" s="176"/>
      <c r="G44" s="181"/>
      <c r="H44" s="181"/>
      <c r="I44" s="148"/>
      <c r="J44" s="10"/>
      <c r="K44" s="10"/>
      <c r="L44" s="10"/>
    </row>
    <row r="45" spans="1:12" ht="12.75">
      <c r="A45" s="106"/>
      <c r="B45" s="31"/>
      <c r="C45" s="149"/>
      <c r="D45" s="150"/>
      <c r="E45" s="16"/>
      <c r="F45" s="149"/>
      <c r="G45" s="151"/>
      <c r="H45" s="36"/>
      <c r="I45" s="110"/>
      <c r="J45" s="10"/>
      <c r="K45" s="10"/>
      <c r="L45" s="10"/>
    </row>
    <row r="46" spans="1:12" ht="12.75">
      <c r="A46" s="165" t="s">
        <v>268</v>
      </c>
      <c r="B46" s="166"/>
      <c r="C46" s="176" t="s">
        <v>339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65" t="s">
        <v>270</v>
      </c>
      <c r="B48" s="166"/>
      <c r="C48" s="172" t="s">
        <v>342</v>
      </c>
      <c r="D48" s="168"/>
      <c r="E48" s="169"/>
      <c r="F48" s="16"/>
      <c r="G48" s="52" t="s">
        <v>271</v>
      </c>
      <c r="H48" s="172" t="s">
        <v>343</v>
      </c>
      <c r="I48" s="169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65" t="s">
        <v>257</v>
      </c>
      <c r="B50" s="166"/>
      <c r="C50" s="167" t="s">
        <v>340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70" t="s">
        <v>272</v>
      </c>
      <c r="B52" s="171"/>
      <c r="C52" s="172" t="s">
        <v>341</v>
      </c>
      <c r="D52" s="168"/>
      <c r="E52" s="168"/>
      <c r="F52" s="168"/>
      <c r="G52" s="168"/>
      <c r="H52" s="168"/>
      <c r="I52" s="173"/>
      <c r="J52" s="10"/>
      <c r="K52" s="10"/>
      <c r="L52" s="10"/>
    </row>
    <row r="53" spans="1:12" ht="12.75">
      <c r="A53" s="111"/>
      <c r="B53" s="21"/>
      <c r="C53" s="159" t="s">
        <v>273</v>
      </c>
      <c r="D53" s="159"/>
      <c r="E53" s="159"/>
      <c r="F53" s="159"/>
      <c r="G53" s="159"/>
      <c r="H53" s="159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74" t="s">
        <v>274</v>
      </c>
      <c r="C55" s="175"/>
      <c r="D55" s="175"/>
      <c r="E55" s="175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54" t="s">
        <v>306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111"/>
      <c r="B57" s="154" t="s">
        <v>307</v>
      </c>
      <c r="C57" s="155"/>
      <c r="D57" s="155"/>
      <c r="E57" s="155"/>
      <c r="F57" s="155"/>
      <c r="G57" s="155"/>
      <c r="H57" s="155"/>
      <c r="I57" s="113"/>
      <c r="J57" s="10"/>
      <c r="K57" s="10"/>
      <c r="L57" s="10"/>
    </row>
    <row r="58" spans="1:12" ht="12.75">
      <c r="A58" s="111"/>
      <c r="B58" s="154" t="s">
        <v>308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111"/>
      <c r="B59" s="154" t="s">
        <v>309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60" t="s">
        <v>277</v>
      </c>
      <c r="H62" s="161"/>
      <c r="I62" s="162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63"/>
      <c r="H63" s="164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K114" sqref="K114"/>
    </sheetView>
  </sheetViews>
  <sheetFormatPr defaultColWidth="9.140625" defaultRowHeight="12.75"/>
  <cols>
    <col min="1" max="9" width="9.140625" style="53" customWidth="1"/>
    <col min="10" max="10" width="10.7109375" style="53" customWidth="1"/>
    <col min="11" max="11" width="14.28125" style="53" customWidth="1"/>
    <col min="12" max="16384" width="9.140625" style="53" customWidth="1"/>
  </cols>
  <sheetData>
    <row r="1" spans="1:11" ht="12.75" customHeight="1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323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324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1">
      <c r="A4" s="198" t="s">
        <v>59</v>
      </c>
      <c r="B4" s="199"/>
      <c r="C4" s="199"/>
      <c r="D4" s="199"/>
      <c r="E4" s="199"/>
      <c r="F4" s="199"/>
      <c r="G4" s="199"/>
      <c r="H4" s="200"/>
      <c r="I4" s="59" t="s">
        <v>278</v>
      </c>
      <c r="J4" s="60" t="s">
        <v>319</v>
      </c>
      <c r="K4" s="61" t="s">
        <v>320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8">
        <v>2</v>
      </c>
      <c r="J5" s="57">
        <v>3</v>
      </c>
      <c r="K5" s="57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4">
        <f>J9+J16+J26+J35+J39</f>
        <v>1255210443</v>
      </c>
      <c r="K8" s="54">
        <f>K9+K16+K26+K35+K39</f>
        <v>1268678988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4">
        <f>SUM(J10:J15)</f>
        <v>323913</v>
      </c>
      <c r="K9" s="54">
        <f>SUM(K10:K15)</f>
        <v>319399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163588</v>
      </c>
      <c r="K11" s="7">
        <v>141695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>
        <v>95700</v>
      </c>
      <c r="K14" s="7">
        <v>117765</v>
      </c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>
        <v>64625</v>
      </c>
      <c r="K15" s="7">
        <v>59939</v>
      </c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4">
        <f>SUM(J17:J25)</f>
        <v>1052313559</v>
      </c>
      <c r="K16" s="54">
        <f>SUM(K17:K25)</f>
        <v>1065786618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150169133</v>
      </c>
      <c r="K17" s="7">
        <v>150169133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816310015</v>
      </c>
      <c r="K18" s="7">
        <v>818333379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15198308</v>
      </c>
      <c r="K19" s="7">
        <v>15591750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18404479</v>
      </c>
      <c r="K20" s="7">
        <v>18918000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>
        <v>669233</v>
      </c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106585</v>
      </c>
      <c r="K23" s="7">
        <v>11573367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8041740</v>
      </c>
      <c r="K24" s="7">
        <v>7428656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>
        <v>44083299</v>
      </c>
      <c r="K25" s="7">
        <v>43103100</v>
      </c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4">
        <f>SUM(J27:J34)</f>
        <v>202572971</v>
      </c>
      <c r="K26" s="54">
        <f>SUM(K27:K34)</f>
        <v>202572971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190807777</v>
      </c>
      <c r="K27" s="7">
        <v>190807777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11765194</v>
      </c>
      <c r="K29" s="7">
        <v>11765194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4">
        <f>J41+J49+J56+J64</f>
        <v>122965563</v>
      </c>
      <c r="K40" s="54">
        <f>K41+K49+K56+K64</f>
        <v>227796724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4">
        <f>SUM(J42:J48)</f>
        <v>2476486</v>
      </c>
      <c r="K41" s="54">
        <f>SUM(K42:K48)</f>
        <v>4438366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2473924</v>
      </c>
      <c r="K42" s="7">
        <v>4419690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2562</v>
      </c>
      <c r="K45" s="7">
        <v>18676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4">
        <f>SUM(J50:J55)</f>
        <v>8351008</v>
      </c>
      <c r="K49" s="54">
        <f>SUM(K50:K55)</f>
        <v>64332032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404295</v>
      </c>
      <c r="K50" s="7"/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5367447</v>
      </c>
      <c r="K51" s="7">
        <v>63189296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40368</v>
      </c>
      <c r="K53" s="7">
        <v>490741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1928080</v>
      </c>
      <c r="K54" s="7">
        <v>146774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610818</v>
      </c>
      <c r="K55" s="7">
        <v>505221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4">
        <f>SUM(J57:J63)</f>
        <v>79565450</v>
      </c>
      <c r="K56" s="54">
        <f>SUM(K57:K63)</f>
        <v>154916632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>
        <v>9777357</v>
      </c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79565450</v>
      </c>
      <c r="K62" s="7">
        <v>145139275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32572619</v>
      </c>
      <c r="K64" s="7">
        <v>4109694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1936692</v>
      </c>
      <c r="K65" s="7">
        <v>5657023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4">
        <f>J7+J8+J40+J65</f>
        <v>1380112698</v>
      </c>
      <c r="K66" s="54">
        <f>K7+K8+K40+K65</f>
        <v>1502132735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3400080</v>
      </c>
      <c r="K67" s="8">
        <v>3400080</v>
      </c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55">
        <f>J70+J71+J72+J78+J79+J82+J85</f>
        <v>1336323323</v>
      </c>
      <c r="K69" s="55">
        <f>K70+K71+K72+K78+K79+K82+K85</f>
        <v>1336652846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1088372400</v>
      </c>
      <c r="K70" s="7">
        <v>1088372400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4">
        <f>J73+J74-J75+J76+J77</f>
        <v>55465598</v>
      </c>
      <c r="K72" s="54">
        <f>K73+K74-K75+K76+K77</f>
        <v>55465598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29316022</v>
      </c>
      <c r="K73" s="7">
        <v>29316022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11896874</v>
      </c>
      <c r="K74" s="7">
        <v>11896874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11896874</v>
      </c>
      <c r="K75" s="7">
        <v>11896874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26149576</v>
      </c>
      <c r="K77" s="7">
        <v>26149576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54869005</v>
      </c>
      <c r="K78" s="7">
        <v>54869005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4">
        <f>J80-J81</f>
        <v>83794512</v>
      </c>
      <c r="K79" s="54">
        <f>K80-K81</f>
        <v>137616320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83794512</v>
      </c>
      <c r="K80" s="7">
        <v>137616320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4">
        <f>J83-J84</f>
        <v>53821808</v>
      </c>
      <c r="K82" s="54">
        <f>K83-K84</f>
        <v>329523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53821808</v>
      </c>
      <c r="K83" s="7">
        <v>329523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/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4">
        <f>SUM(J87:J89)</f>
        <v>2537151</v>
      </c>
      <c r="K86" s="54">
        <f>SUM(K87:K89)</f>
        <v>2537151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2537151</v>
      </c>
      <c r="K89" s="7">
        <v>2537151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4">
        <f>SUM(J91:J99)</f>
        <v>0</v>
      </c>
      <c r="K90" s="54">
        <f>SUM(K91:K99)</f>
        <v>0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/>
      <c r="K93" s="7"/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4">
        <f>SUM(J101:J112)</f>
        <v>39386432</v>
      </c>
      <c r="K100" s="54">
        <f>SUM(K101:K112)</f>
        <v>161895252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132000</v>
      </c>
      <c r="K101" s="7">
        <v>132000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/>
      <c r="K103" s="7"/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2365031</v>
      </c>
      <c r="K104" s="7">
        <v>93361851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11466001</v>
      </c>
      <c r="K105" s="7">
        <v>42867733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12450114</v>
      </c>
      <c r="K108" s="7">
        <v>11949311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10865400</v>
      </c>
      <c r="K109" s="7">
        <v>9375184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962157</v>
      </c>
      <c r="K110" s="7">
        <v>838385</v>
      </c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1145729</v>
      </c>
      <c r="K112" s="7">
        <v>3370788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1865792</v>
      </c>
      <c r="K113" s="7">
        <v>1047486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4">
        <f>J69+J86+J90+J100+J113</f>
        <v>1380112698</v>
      </c>
      <c r="K114" s="54">
        <f>K69+K86+K90+K100+K113</f>
        <v>1502132735</v>
      </c>
    </row>
    <row r="115" spans="1:11" ht="12.75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>
        <v>3400080</v>
      </c>
      <c r="K115" s="8">
        <v>3400080</v>
      </c>
    </row>
    <row r="116" spans="1:11" ht="12.75">
      <c r="A116" s="217" t="s">
        <v>310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36"/>
      <c r="J117" s="236"/>
      <c r="K117" s="237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311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2:K77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B1">
      <selection activeCell="M57" sqref="M57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47" t="s">
        <v>325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40" t="s">
        <v>324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1.75">
      <c r="A4" s="239" t="s">
        <v>59</v>
      </c>
      <c r="B4" s="239"/>
      <c r="C4" s="239"/>
      <c r="D4" s="239"/>
      <c r="E4" s="239"/>
      <c r="F4" s="239"/>
      <c r="G4" s="239"/>
      <c r="H4" s="239"/>
      <c r="I4" s="59" t="s">
        <v>279</v>
      </c>
      <c r="J4" s="238" t="s">
        <v>319</v>
      </c>
      <c r="K4" s="238"/>
      <c r="L4" s="238" t="s">
        <v>320</v>
      </c>
      <c r="M4" s="238"/>
    </row>
    <row r="5" spans="1:13" ht="12.75">
      <c r="A5" s="239"/>
      <c r="B5" s="239"/>
      <c r="C5" s="239"/>
      <c r="D5" s="239"/>
      <c r="E5" s="239"/>
      <c r="F5" s="239"/>
      <c r="G5" s="239"/>
      <c r="H5" s="239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5">
        <f>SUM(J8:J9)</f>
        <v>112477913</v>
      </c>
      <c r="K7" s="55">
        <f>SUM(K8:K9)</f>
        <v>101170711</v>
      </c>
      <c r="L7" s="55">
        <f>SUM(L8:L9)</f>
        <v>126431493</v>
      </c>
      <c r="M7" s="55">
        <f>SUM(M8:M9)</f>
        <v>116701928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109850491</v>
      </c>
      <c r="K8" s="7">
        <v>99742259</v>
      </c>
      <c r="L8" s="7">
        <v>125409973</v>
      </c>
      <c r="M8" s="7">
        <v>116240086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2627422</v>
      </c>
      <c r="K9" s="7">
        <v>1428452</v>
      </c>
      <c r="L9" s="7">
        <v>1021520</v>
      </c>
      <c r="M9" s="7">
        <v>461842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4">
        <f>J11+J12+J16+J20+J21+J22+J25+J26</f>
        <v>122961060</v>
      </c>
      <c r="K10" s="54">
        <f>K11+K12+K16+K20+K21+K22+K25+K26</f>
        <v>98465713</v>
      </c>
      <c r="L10" s="54">
        <f>L11+L12+L16+L20+L21+L22+L25+L26</f>
        <v>123501383</v>
      </c>
      <c r="M10" s="54">
        <f>M11+M12+M16+M20+M21+M22+M25+M26</f>
        <v>102030256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4">
        <f>SUM(J13:J15)</f>
        <v>40348090</v>
      </c>
      <c r="K12" s="54">
        <f>SUM(K13:K15)</f>
        <v>34059640</v>
      </c>
      <c r="L12" s="54">
        <f>SUM(L13:L15)</f>
        <v>43403768</v>
      </c>
      <c r="M12" s="54">
        <f>SUM(M13:M15)</f>
        <v>39100518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22471137</v>
      </c>
      <c r="K13" s="7">
        <v>19884955</v>
      </c>
      <c r="L13" s="7">
        <v>23920838</v>
      </c>
      <c r="M13" s="7">
        <v>21600497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19244</v>
      </c>
      <c r="K14" s="7">
        <v>17012</v>
      </c>
      <c r="L14" s="7">
        <v>20490</v>
      </c>
      <c r="M14" s="7">
        <v>19439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17857709</v>
      </c>
      <c r="K15" s="7">
        <v>14157673</v>
      </c>
      <c r="L15" s="7">
        <v>19462440</v>
      </c>
      <c r="M15" s="7">
        <v>17480582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4">
        <f>SUM(J17:J19)</f>
        <v>39588473</v>
      </c>
      <c r="K16" s="54">
        <f>SUM(K17:K19)</f>
        <v>28055422</v>
      </c>
      <c r="L16" s="54">
        <f>SUM(L17:L19)</f>
        <v>38810328</v>
      </c>
      <c r="M16" s="54">
        <f>SUM(M17:M19)</f>
        <v>28057650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22542609</v>
      </c>
      <c r="K17" s="7">
        <v>16665433</v>
      </c>
      <c r="L17" s="7">
        <v>23082748</v>
      </c>
      <c r="M17" s="7">
        <v>17258232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11250924</v>
      </c>
      <c r="K18" s="7">
        <v>7280453</v>
      </c>
      <c r="L18" s="7">
        <v>10075983</v>
      </c>
      <c r="M18" s="7">
        <v>6720573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5794940</v>
      </c>
      <c r="K19" s="7">
        <v>4109536</v>
      </c>
      <c r="L19" s="7">
        <v>5651597</v>
      </c>
      <c r="M19" s="7">
        <v>4078845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28602011</v>
      </c>
      <c r="K20" s="7">
        <v>26769781</v>
      </c>
      <c r="L20" s="7">
        <v>28329049</v>
      </c>
      <c r="M20" s="7">
        <v>26055716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13905554</v>
      </c>
      <c r="K21" s="7">
        <v>9336872</v>
      </c>
      <c r="L21" s="7">
        <v>12660024</v>
      </c>
      <c r="M21" s="7">
        <v>8655061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4">
        <f>SUM(J23:J24)</f>
        <v>2121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2121</v>
      </c>
      <c r="K24" s="7"/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514811</v>
      </c>
      <c r="K26" s="7">
        <v>243998</v>
      </c>
      <c r="L26" s="7">
        <v>298214</v>
      </c>
      <c r="M26" s="7">
        <v>161311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4">
        <f>SUM(J28:J32)</f>
        <v>2610233</v>
      </c>
      <c r="K27" s="54">
        <f>SUM(K28:K32)</f>
        <v>1473632</v>
      </c>
      <c r="L27" s="54">
        <f>SUM(L28:L32)</f>
        <v>2648571</v>
      </c>
      <c r="M27" s="54">
        <f>SUM(M28:M32)</f>
        <v>1685673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291453</v>
      </c>
      <c r="K28" s="7">
        <v>262474</v>
      </c>
      <c r="L28" s="7">
        <v>122802</v>
      </c>
      <c r="M28" s="7">
        <v>96686</v>
      </c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1754676</v>
      </c>
      <c r="K29" s="7">
        <v>684897</v>
      </c>
      <c r="L29" s="7">
        <v>2024291</v>
      </c>
      <c r="M29" s="7">
        <v>1102711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366564</v>
      </c>
      <c r="K30" s="7">
        <v>366564</v>
      </c>
      <c r="L30" s="7">
        <v>381838</v>
      </c>
      <c r="M30" s="7">
        <v>381838</v>
      </c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197540</v>
      </c>
      <c r="K32" s="7">
        <v>159697</v>
      </c>
      <c r="L32" s="7">
        <v>119640</v>
      </c>
      <c r="M32" s="7">
        <v>104438</v>
      </c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4">
        <f>SUM(J34:J37)</f>
        <v>179080</v>
      </c>
      <c r="K33" s="54">
        <f>SUM(K34:K37)</f>
        <v>165771</v>
      </c>
      <c r="L33" s="54">
        <f>SUM(L34:L37)</f>
        <v>78483</v>
      </c>
      <c r="M33" s="54">
        <f>SUM(M34:M37)</f>
        <v>77011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>
        <v>22643</v>
      </c>
      <c r="M34" s="7">
        <v>22643</v>
      </c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179080</v>
      </c>
      <c r="K35" s="7">
        <v>165771</v>
      </c>
      <c r="L35" s="7">
        <v>55840</v>
      </c>
      <c r="M35" s="7">
        <v>54368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4">
        <f>J7+J27+J38+J40</f>
        <v>115088146</v>
      </c>
      <c r="K42" s="54">
        <f>K7+K27+K38+K40</f>
        <v>102644343</v>
      </c>
      <c r="L42" s="54">
        <f>L7+L27+L38+L40</f>
        <v>129080064</v>
      </c>
      <c r="M42" s="54">
        <f>M7+M27+M38+M40</f>
        <v>118387601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4">
        <f>J10+J33+J39+J41</f>
        <v>123140140</v>
      </c>
      <c r="K43" s="54">
        <f>K10+K33+K39+K41</f>
        <v>98631484</v>
      </c>
      <c r="L43" s="54">
        <f>L10+L33+L39+L41</f>
        <v>123579866</v>
      </c>
      <c r="M43" s="54">
        <f>M10+M33+M39+M41</f>
        <v>102107267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4">
        <f>J42-J43</f>
        <v>-8051994</v>
      </c>
      <c r="K44" s="54">
        <f>K42-K43</f>
        <v>4012859</v>
      </c>
      <c r="L44" s="54">
        <f>L42-L43</f>
        <v>5500198</v>
      </c>
      <c r="M44" s="54">
        <f>M42-M43</f>
        <v>16280334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4">
        <f>IF(J42&gt;J43,J42-J43,0)</f>
        <v>0</v>
      </c>
      <c r="K45" s="54">
        <f>IF(K42&gt;K43,K42-K43,0)</f>
        <v>4012859</v>
      </c>
      <c r="L45" s="54">
        <f>IF(L42&gt;L43,L42-L43,0)</f>
        <v>5500198</v>
      </c>
      <c r="M45" s="54">
        <f>IF(M42&gt;M43,M42-M43,0)</f>
        <v>16280334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4">
        <f>IF(J43&gt;J42,J43-J42,0)</f>
        <v>8051994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4730431</v>
      </c>
      <c r="K47" s="7">
        <v>2935166</v>
      </c>
      <c r="L47" s="7">
        <v>5170675</v>
      </c>
      <c r="M47" s="7">
        <v>3133141</v>
      </c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4">
        <f>J44-J47</f>
        <v>-12782425</v>
      </c>
      <c r="K48" s="54">
        <f>K44-K47</f>
        <v>1077693</v>
      </c>
      <c r="L48" s="54">
        <f>L44-L47</f>
        <v>329523</v>
      </c>
      <c r="M48" s="54">
        <f>M44-M47</f>
        <v>13147193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4">
        <f>IF(J48&gt;0,J48,0)</f>
        <v>0</v>
      </c>
      <c r="K49" s="54">
        <f>IF(K48&gt;0,K48,0)</f>
        <v>1077693</v>
      </c>
      <c r="L49" s="54">
        <f>IF(L48&gt;0,L48,0)</f>
        <v>329523</v>
      </c>
      <c r="M49" s="54">
        <f>IF(M48&gt;0,M48,0)</f>
        <v>13147193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2">
        <f>IF(J48&lt;0,-J48,0)</f>
        <v>12782425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217" t="s">
        <v>312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6"/>
      <c r="J52" s="56"/>
      <c r="K52" s="56"/>
      <c r="L52" s="56"/>
      <c r="M52" s="63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17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v>-12782425</v>
      </c>
      <c r="K56" s="6">
        <v>1077693</v>
      </c>
      <c r="L56" s="6">
        <v>329523</v>
      </c>
      <c r="M56" s="6">
        <v>13147193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2">
        <f>J56+J66</f>
        <v>-12782425</v>
      </c>
      <c r="K67" s="62">
        <f>K56+K66</f>
        <v>1077693</v>
      </c>
      <c r="L67" s="62">
        <f>L56+L66</f>
        <v>329523</v>
      </c>
      <c r="M67" s="62">
        <f>M56+M66</f>
        <v>13147193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48:M50 J12:M12 K13:L15 K16:M16 K17:L21 K22:M22 K23:L26 K27:M27 K28:L32 J13:J46 K34:L41 K33:M33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J54" sqref="J54"/>
    </sheetView>
  </sheetViews>
  <sheetFormatPr defaultColWidth="9.140625" defaultRowHeight="12.75"/>
  <cols>
    <col min="1" max="7" width="9.140625" style="53" customWidth="1"/>
    <col min="8" max="8" width="8.28125" style="53" customWidth="1"/>
    <col min="9" max="10" width="9.140625" style="53" customWidth="1"/>
    <col min="11" max="11" width="10.8515625" style="53" customWidth="1"/>
    <col min="12" max="16384" width="9.140625" style="53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325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324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7" t="s">
        <v>279</v>
      </c>
      <c r="J4" s="68" t="s">
        <v>319</v>
      </c>
      <c r="K4" s="68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9">
        <v>2</v>
      </c>
      <c r="J5" s="70" t="s">
        <v>283</v>
      </c>
      <c r="K5" s="70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-8051994</v>
      </c>
      <c r="K7" s="7">
        <v>5500198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28602011</v>
      </c>
      <c r="K8" s="7">
        <v>28329049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100625297</v>
      </c>
      <c r="K9" s="7">
        <v>122632592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7"/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5">
        <f>SUM(J7:J12)</f>
        <v>121175314</v>
      </c>
      <c r="K13" s="54">
        <f>SUM(K7:K12)</f>
        <v>156461839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46313481</v>
      </c>
      <c r="K14" s="7"/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3038147</v>
      </c>
      <c r="K15" s="7">
        <v>56334096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7332958</v>
      </c>
      <c r="K16" s="7">
        <v>1961880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>
        <v>9709312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5">
        <f>SUM(J14:J17)</f>
        <v>56684586</v>
      </c>
      <c r="K18" s="54">
        <f>SUM(K14:K17)</f>
        <v>68005288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5">
        <f>IF(J13&gt;J18,J13-J18,0)</f>
        <v>64490728</v>
      </c>
      <c r="K19" s="54">
        <f>IF(K13&gt;K18,K13-K18,0)</f>
        <v>88456551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5">
        <f>IF(J18&gt;J13,J18-J13,0)</f>
        <v>0</v>
      </c>
      <c r="K20" s="54">
        <f>IF(K18&gt;K13,K18-K13,0)</f>
        <v>0</v>
      </c>
    </row>
    <row r="21" spans="1:11" ht="12.75">
      <c r="A21" s="217" t="s">
        <v>159</v>
      </c>
      <c r="B21" s="233"/>
      <c r="C21" s="233"/>
      <c r="D21" s="233"/>
      <c r="E21" s="233"/>
      <c r="F21" s="233"/>
      <c r="G21" s="233"/>
      <c r="H21" s="233"/>
      <c r="I21" s="262"/>
      <c r="J21" s="262"/>
      <c r="K21" s="26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74134</v>
      </c>
      <c r="K22" s="7">
        <v>49356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>
        <v>1985862</v>
      </c>
      <c r="K24" s="7">
        <v>1853387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>
        <v>366564</v>
      </c>
      <c r="K25" s="7">
        <v>784338</v>
      </c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>
        <v>6831334</v>
      </c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5">
        <f>SUM(J22:J26)</f>
        <v>9257894</v>
      </c>
      <c r="K27" s="54">
        <f>SUM(K22:K26)</f>
        <v>2687081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52194238</v>
      </c>
      <c r="K28" s="7">
        <v>41846950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>
        <v>2364784</v>
      </c>
      <c r="K30" s="7">
        <v>77635835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5">
        <f>SUM(J28:J30)</f>
        <v>54559022</v>
      </c>
      <c r="K31" s="54">
        <f>SUM(K28:K30)</f>
        <v>119482785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5">
        <f>IF(J31&gt;J27,J31-J27,0)</f>
        <v>45301128</v>
      </c>
      <c r="K33" s="54">
        <f>IF(K31&gt;K27,K31-K27,0)</f>
        <v>116795704</v>
      </c>
    </row>
    <row r="34" spans="1:11" ht="12.75">
      <c r="A34" s="217" t="s">
        <v>160</v>
      </c>
      <c r="B34" s="233"/>
      <c r="C34" s="233"/>
      <c r="D34" s="233"/>
      <c r="E34" s="233"/>
      <c r="F34" s="233"/>
      <c r="G34" s="233"/>
      <c r="H34" s="233"/>
      <c r="I34" s="262"/>
      <c r="J34" s="262"/>
      <c r="K34" s="26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5">
        <f>SUM(J35:J37)</f>
        <v>0</v>
      </c>
      <c r="K38" s="54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/>
      <c r="K39" s="7"/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>
        <v>2510</v>
      </c>
      <c r="K40" s="7">
        <v>123772</v>
      </c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5">
        <f>SUM(J39:J43)</f>
        <v>2510</v>
      </c>
      <c r="K44" s="54">
        <f>SUM(K39:K43)</f>
        <v>123772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5">
        <f>IF(J44&gt;J38,J44-J38,0)</f>
        <v>2510</v>
      </c>
      <c r="K46" s="54">
        <f>IF(K44&gt;K38,K44-K38,0)</f>
        <v>123772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5">
        <f>IF(J19-J20+J32-J33+J45-J46&gt;0,J19-J20+J32-J33+J45-J46,0)</f>
        <v>19187090</v>
      </c>
      <c r="K47" s="54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28462925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22720026</v>
      </c>
      <c r="K49" s="7">
        <v>32572619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>
        <v>19187090</v>
      </c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>
        <v>28462925</v>
      </c>
    </row>
    <row r="52" spans="1:11" ht="12.75">
      <c r="A52" s="223" t="s">
        <v>177</v>
      </c>
      <c r="B52" s="224"/>
      <c r="C52" s="224"/>
      <c r="D52" s="224"/>
      <c r="E52" s="224"/>
      <c r="F52" s="224"/>
      <c r="G52" s="224"/>
      <c r="H52" s="224"/>
      <c r="I52" s="4">
        <v>44</v>
      </c>
      <c r="J52" s="66">
        <f>J49+J50-J51</f>
        <v>41907116</v>
      </c>
      <c r="K52" s="7">
        <f>K49+K50-K51</f>
        <v>4109694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6" sqref="A16:H16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7" t="s">
        <v>279</v>
      </c>
      <c r="J4" s="68" t="s">
        <v>319</v>
      </c>
      <c r="K4" s="68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3">
        <v>2</v>
      </c>
      <c r="J5" s="74" t="s">
        <v>283</v>
      </c>
      <c r="K5" s="74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8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14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17" t="s">
        <v>159</v>
      </c>
      <c r="B22" s="233"/>
      <c r="C22" s="233"/>
      <c r="D22" s="233"/>
      <c r="E22" s="233"/>
      <c r="F22" s="233"/>
      <c r="G22" s="233"/>
      <c r="H22" s="233"/>
      <c r="I22" s="262"/>
      <c r="J22" s="262"/>
      <c r="K22" s="26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17" t="s">
        <v>160</v>
      </c>
      <c r="B35" s="233"/>
      <c r="C35" s="233"/>
      <c r="D35" s="233"/>
      <c r="E35" s="233"/>
      <c r="F35" s="233"/>
      <c r="G35" s="233"/>
      <c r="H35" s="233"/>
      <c r="I35" s="262">
        <v>0</v>
      </c>
      <c r="J35" s="262"/>
      <c r="K35" s="26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14" sqref="K14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10.7109375" style="77" customWidth="1"/>
    <col min="12" max="16384" width="9.140625" style="77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9"/>
      <c r="L1" s="76"/>
    </row>
    <row r="2" spans="1:12" ht="15">
      <c r="A2" s="43"/>
      <c r="B2" s="75"/>
      <c r="C2" s="288" t="s">
        <v>282</v>
      </c>
      <c r="D2" s="288"/>
      <c r="E2" s="78">
        <v>40544</v>
      </c>
      <c r="F2" s="44" t="s">
        <v>250</v>
      </c>
      <c r="G2" s="289">
        <v>40724</v>
      </c>
      <c r="H2" s="290"/>
      <c r="I2" s="75"/>
      <c r="J2" s="75"/>
      <c r="K2" s="75"/>
      <c r="L2" s="79"/>
    </row>
    <row r="3" spans="1:11" ht="21.75">
      <c r="A3" s="291" t="s">
        <v>59</v>
      </c>
      <c r="B3" s="291"/>
      <c r="C3" s="291"/>
      <c r="D3" s="291"/>
      <c r="E3" s="291"/>
      <c r="F3" s="291"/>
      <c r="G3" s="291"/>
      <c r="H3" s="291"/>
      <c r="I3" s="82" t="s">
        <v>305</v>
      </c>
      <c r="J3" s="83" t="s">
        <v>150</v>
      </c>
      <c r="K3" s="83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5">
        <v>2</v>
      </c>
      <c r="J4" s="84" t="s">
        <v>283</v>
      </c>
      <c r="K4" s="84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5">
        <v>1</v>
      </c>
      <c r="J5" s="46">
        <v>1088372400</v>
      </c>
      <c r="K5" s="46">
        <v>1088372400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5">
        <v>2</v>
      </c>
      <c r="J6" s="47"/>
      <c r="K6" s="47"/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5">
        <v>3</v>
      </c>
      <c r="J7" s="47">
        <v>50198228</v>
      </c>
      <c r="K7" s="47">
        <v>50198228</v>
      </c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5">
        <v>4</v>
      </c>
      <c r="J8" s="47">
        <v>83794512</v>
      </c>
      <c r="K8" s="47">
        <v>137616320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5">
        <v>5</v>
      </c>
      <c r="J9" s="47">
        <v>53821808</v>
      </c>
      <c r="K9" s="47">
        <v>329523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5">
        <v>6</v>
      </c>
      <c r="J10" s="47"/>
      <c r="K10" s="47"/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5">
        <v>7</v>
      </c>
      <c r="J11" s="47"/>
      <c r="K11" s="47"/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5">
        <v>8</v>
      </c>
      <c r="J12" s="47">
        <v>5267370</v>
      </c>
      <c r="K12" s="47">
        <v>5267370</v>
      </c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5">
        <v>9</v>
      </c>
      <c r="J13" s="47">
        <v>54869005</v>
      </c>
      <c r="K13" s="47">
        <v>54869005</v>
      </c>
    </row>
    <row r="14" spans="1:11" ht="12.75">
      <c r="A14" s="282" t="s">
        <v>294</v>
      </c>
      <c r="B14" s="283"/>
      <c r="C14" s="283"/>
      <c r="D14" s="283"/>
      <c r="E14" s="283"/>
      <c r="F14" s="283"/>
      <c r="G14" s="283"/>
      <c r="H14" s="283"/>
      <c r="I14" s="45">
        <v>10</v>
      </c>
      <c r="J14" s="80">
        <f>SUM(J5:J13)</f>
        <v>1336323323</v>
      </c>
      <c r="K14" s="80">
        <f>SUM(K5:K13)</f>
        <v>1336652846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5">
        <v>11</v>
      </c>
      <c r="J15" s="47"/>
      <c r="K15" s="47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5">
        <v>12</v>
      </c>
      <c r="J16" s="47"/>
      <c r="K16" s="47"/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5">
        <v>13</v>
      </c>
      <c r="J17" s="47"/>
      <c r="K17" s="47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5">
        <v>14</v>
      </c>
      <c r="J18" s="47"/>
      <c r="K18" s="47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5">
        <v>15</v>
      </c>
      <c r="J19" s="47"/>
      <c r="K19" s="47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5">
        <v>16</v>
      </c>
      <c r="J20" s="47"/>
      <c r="K20" s="47"/>
    </row>
    <row r="21" spans="1:11" ht="12.75">
      <c r="A21" s="282" t="s">
        <v>301</v>
      </c>
      <c r="B21" s="283"/>
      <c r="C21" s="283"/>
      <c r="D21" s="283"/>
      <c r="E21" s="283"/>
      <c r="F21" s="283"/>
      <c r="G21" s="283"/>
      <c r="H21" s="283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8">
        <v>18</v>
      </c>
      <c r="J23" s="46"/>
      <c r="K23" s="46"/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9">
        <v>19</v>
      </c>
      <c r="J24" s="81"/>
      <c r="K24" s="81"/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4" t="s">
        <v>316</v>
      </c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>
      <c r="A5" s="297"/>
      <c r="B5" s="298"/>
      <c r="C5" s="298"/>
      <c r="D5" s="298"/>
      <c r="E5" s="298"/>
      <c r="F5" s="298"/>
      <c r="G5" s="298"/>
      <c r="H5" s="298"/>
      <c r="I5" s="298"/>
      <c r="J5" s="299"/>
    </row>
    <row r="6" spans="1:10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0" ht="12.75" customHeight="1">
      <c r="A7" s="297"/>
      <c r="B7" s="298"/>
      <c r="C7" s="298"/>
      <c r="D7" s="298"/>
      <c r="E7" s="298"/>
      <c r="F7" s="298"/>
      <c r="G7" s="298"/>
      <c r="H7" s="298"/>
      <c r="I7" s="298"/>
      <c r="J7" s="299"/>
    </row>
    <row r="8" spans="1:10" ht="12.75" customHeight="1">
      <c r="A8" s="297"/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2.75" customHeigh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2.7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test PC</cp:lastModifiedBy>
  <cp:lastPrinted>2011-07-27T06:58:07Z</cp:lastPrinted>
  <dcterms:created xsi:type="dcterms:W3CDTF">2008-10-17T11:51:54Z</dcterms:created>
  <dcterms:modified xsi:type="dcterms:W3CDTF">2011-07-27T06:58:37Z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