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6" windowWidth="15360" windowHeight="918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<sst xmlns="http://schemas.openxmlformats.org/spreadsheetml/2006/main" count="399" uniqueCount="345">
  <si>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</si>
  <si>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</si>
  <si>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</si>
  <si>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</si>
  <si>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</si>
  <si>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</si>
  <si>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</si>
  <si>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</si>
  <si>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</si>
  <si>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</si>
  <si>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</si>
  <si>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</si>
  <si>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</si>
  <si>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</si>
  <si>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</si>
  <si>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</si>
  <si>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</si>
  <si>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</si>
  <si>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</si>
  <si>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</si>
  <si>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</si>
  <si>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</si>
  <si>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</si>
  <si>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</si>
  <si>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</si>
  <si>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</si>
  <si>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</si>
  <si>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</si>
  <si>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</si>
  <si>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</si>
  <si>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</si>
  <si>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</si>
  <si>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</si>
  <si>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</si>
  <si>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</si>
  <si>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</si>
  <si>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</si>
  <si>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</si>
  <si>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</si>
  <si>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</si>
  <si>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</si>
  <si>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</si>
  <si>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</si>
  <si>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</si>
  <si>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</si>
  <si>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</si>
  <si>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</si>
  <si>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</si>
  <si>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</si>
  <si>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</si>
  <si>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</si>
  <si>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</si>
  <si>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</si>
  <si>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</si>
  <si>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</si>
  <si>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</si>
  <si>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</si>
  <si>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</si>
  <si>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</si>
  <si>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</si>
  <si>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</si>
  <si>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</si>
  <si>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</si>
  <si>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</si>
  <si>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</si>
  <si>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</si>
  <si>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</si>
  <si>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</si>
  <si>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</si>
  <si>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</si>
  <si>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</si>
  <si>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</si>
  <si>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</si>
  <si>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</si>
  <si>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</si>
  <si>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</si>
  <si>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</si>
  <si>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</si>
  <si>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</si>
  <si>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</si>
  <si>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</si>
  <si>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</si>
  <si>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</si>
  <si>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</si>
  <si>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</si>
  <si>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</si>
  <si>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</si>
  <si>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</si>
  <si>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</si>
  <si>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</si>
  <si>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</si>
  <si>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</si>
  <si>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</si>
  <si>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</si>
  <si>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</si>
  <si>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</si>
  <si>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</si>
  <si>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</si>
  <si>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</si>
  <si>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</si>
  <si>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</si>
  <si>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</si>
  <si>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</si>
  <si>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</si>
  <si>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</si>
  <si>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</si>
  <si>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</si>
  <si>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</si>
  <si>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</si>
  <si>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</si>
  <si>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</si>
  <si>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</si>
  <si>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</si>
  <si>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</si>
  <si>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</si>
  <si>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</si>
  <si>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</si>
  <si>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</si>
  <si>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</si>
  <si>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</si>
  <si>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</si>
  <si>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</si>
  <si>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</si>
  <si>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</si>
  <si>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</si>
  <si>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</si>
  <si>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</si>
  <si>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</si>
  <si>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</si>
  <si>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</si>
  <si>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</si>
  <si>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</si>
  <si>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</si>
  <si>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</si>
  <si>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</si>
  <si>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</si>
  <si>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</si>
  <si>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</si>
  <si>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</si>
  <si>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</si>
  <si>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</si>
  <si>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</si>
  <si>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</si>
  <si>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</si>
  <si>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</si>
  <si>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</si>
  <si>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</si>
  <si>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</si>
  <si>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</si>
  <si>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</si>
  <si>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</si>
  <si>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</si>
  <si>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</si>
  <si>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</si>
  <si>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</si>
  <si>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</si>
  <si>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</si>
  <si>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</si>
  <si>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</si>
  <si>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</si>
  <si>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</si>
  <si>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</si>
  <si>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</si>
  <si>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</si>
  <si>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</si>
  <si>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</si>
  <si>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</si>
  <si>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</si>
  <si>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</si>
  <si>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</si>
  <si>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</si>
  <si>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</si>
  <si>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</si>
  <si>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</si>
  <si>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</si>
  <si>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</si>
  <si>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</si>
  <si>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</si>
  <si>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</si>
  <si>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</si>
  <si>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</si>
  <si>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</si>
  <si>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</si>
  <si>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</si>
  <si>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</si>
  <si>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</si>
  <si>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</si>
  <si>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</si>
  <si>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</si>
  <si>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</si>
  <si>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</si>
  <si>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</si>
  <si>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</si>
  <si>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</si>
  <si>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</si>
  <si>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</si>
  <si>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</si>
  <si>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</si>
  <si>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</si>
  <si>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</si>
  <si>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</si>
  <si>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</si>
  <si>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</si>
  <si>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</si>
  <si>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</si>
  <si>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</si>
  <si>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</si>
  <si>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</si>
  <si>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</si>
  <si>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</si>
  <si>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</si>
  <si>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</si>
  <si>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</si>
  <si>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</si>
  <si>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</si>
  <si>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</si>
  <si>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</si>
  <si>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</si>
  <si>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</si>
  <si>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</si>
  <si>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</si>
  <si>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</si>
  <si>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</si>
  <si>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</si>
  <si>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</si>
  <si>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</si>
  <si>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</si>
  <si>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</si>
  <si>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</si>
  <si>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</si>
  <si>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</si>
  <si>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</si>
  <si>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</si>
  <si>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</si>
  <si>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</si>
  <si>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</si>
  <si>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</si>
  <si>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</si>
  <si>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</si>
  <si>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</si>
  <si>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</si>
  <si>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</si>
  <si>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</si>
  <si>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</si>
  <si>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</si>
  <si>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</si>
  <si>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</si>
  <si>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</si>
  <si>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</si>
  <si>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</si>
  <si>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</si>
  <si>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</si>
  <si>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</si>
  <si>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</si>
  <si>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</si>
  <si>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</si>
  <si>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</si>
  <si>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</si>
  <si>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</si>
  <si>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</si>
  <si>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</si>
  <si>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</si>
  <si>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</si>
  <si>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</si>
  <si>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</si>
  <si>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</si>
  <si>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</si>
  <si>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</si>
  <si>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</si>
  <si>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</si>
  <si>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</si>
  <si>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</si>
  <si>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</si>
  <si>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</si>
  <si>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</si>
  <si>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</si>
  <si>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</si>
  <si>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</si>
  <si>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</si>
  <si>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</si>
  <si>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</si>
  <si>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</si>
  <si>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</si>
  <si>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</si>
  <si>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</si>
  <si>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</si>
  <si>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</si>
  <si>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</si>
  <si>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</si>
  <si>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</si>
  <si>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</si>
  <si>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</si>
  <si>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</si>
  <si>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</si>
  <si>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</si>
  <si>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</si>
  <si>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</si>
  <si>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</si>
  <si>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</si>
  <si>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</si>
  <si>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</si>
  <si>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</si>
  <si>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</si>
  <si>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</si>
  <si>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</si>
  <si>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</si>
  <si>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</si>
  <si>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</si>
  <si>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</si>
  <si>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</si>
  <si>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</si>
  <si>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</si>
  <si>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</si>
  <si>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</si>
  <si>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</si>
  <si>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</si>
  <si>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</si>
  <si>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</si>
  <si>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</si>
  <si>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</si>
  <si>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</si>
  <si>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</si>
  <si>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</si>
  <si>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03474780</t>
  </si>
  <si>
    <t>040020834</t>
  </si>
  <si>
    <t>57444289760</t>
  </si>
  <si>
    <t>PLAVA LAGUNA d.d.</t>
  </si>
  <si>
    <t>POREČ</t>
  </si>
  <si>
    <t>RADE KONČARA 12</t>
  </si>
  <si>
    <t>mail@plavalaguna.hr</t>
  </si>
  <si>
    <t>www.plavalaguna.hr</t>
  </si>
  <si>
    <t>ISTARSKA</t>
  </si>
  <si>
    <t>NE</t>
  </si>
  <si>
    <t>5510</t>
  </si>
  <si>
    <t>KOCIJANČIĆ SUZANA</t>
  </si>
  <si>
    <t>052/410-224</t>
  </si>
  <si>
    <t>suzana.kocijancic@plavalaguna.hr</t>
  </si>
  <si>
    <t>STAVER NEVEN</t>
  </si>
  <si>
    <t>052/410-282</t>
  </si>
  <si>
    <t>stanje na dan 31.12.2011.</t>
  </si>
  <si>
    <t>u razdoblju 01.01.2011. do 31.12.2011.</t>
  </si>
  <si>
    <t>Obveznik: PLAVA LAGUNA D.D.</t>
  </si>
  <si>
    <t>01.01.2011.</t>
  </si>
  <si>
    <t>31.12.2011.</t>
  </si>
  <si>
    <t>01.01.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</si>
</sst>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0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HIVA_D\2011\NOV&#268;ANI%20TIJ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a"/>
      <sheetName val="Sheet1"/>
      <sheetName val="NT_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E10" sqref="E1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4" t="s">
        <v>249</v>
      </c>
      <c r="B2" s="185"/>
      <c r="C2" s="185"/>
      <c r="D2" s="186"/>
      <c r="E2" s="120" t="s">
        <v>344</v>
      </c>
      <c r="F2" s="12"/>
      <c r="G2" s="13" t="s">
        <v>250</v>
      </c>
      <c r="H2" s="120" t="s">
        <v>343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7" t="s">
        <v>317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2" t="s">
        <v>323</v>
      </c>
      <c r="D6" s="17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0" t="s">
        <v>252</v>
      </c>
      <c r="B8" s="191"/>
      <c r="C8" s="172" t="s">
        <v>324</v>
      </c>
      <c r="D8" s="17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2"/>
      <c r="C10" s="172" t="s">
        <v>325</v>
      </c>
      <c r="D10" s="17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4" t="s">
        <v>326</v>
      </c>
      <c r="D12" s="179"/>
      <c r="E12" s="179"/>
      <c r="F12" s="179"/>
      <c r="G12" s="179"/>
      <c r="H12" s="179"/>
      <c r="I12" s="16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80">
        <v>52440</v>
      </c>
      <c r="D14" s="181"/>
      <c r="E14" s="16"/>
      <c r="F14" s="174" t="s">
        <v>327</v>
      </c>
      <c r="G14" s="179"/>
      <c r="H14" s="179"/>
      <c r="I14" s="16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4" t="s">
        <v>328</v>
      </c>
      <c r="D16" s="179"/>
      <c r="E16" s="179"/>
      <c r="F16" s="179"/>
      <c r="G16" s="179"/>
      <c r="H16" s="179"/>
      <c r="I16" s="16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32" t="s">
        <v>329</v>
      </c>
      <c r="D18" s="133"/>
      <c r="E18" s="133"/>
      <c r="F18" s="133"/>
      <c r="G18" s="133"/>
      <c r="H18" s="133"/>
      <c r="I18" s="177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32" t="s">
        <v>330</v>
      </c>
      <c r="D20" s="133"/>
      <c r="E20" s="133"/>
      <c r="F20" s="133"/>
      <c r="G20" s="133"/>
      <c r="H20" s="133"/>
      <c r="I20" s="177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348</v>
      </c>
      <c r="D22" s="174" t="s">
        <v>327</v>
      </c>
      <c r="E22" s="129"/>
      <c r="F22" s="130"/>
      <c r="G22" s="158"/>
      <c r="H22" s="17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18</v>
      </c>
      <c r="D24" s="174" t="s">
        <v>331</v>
      </c>
      <c r="E24" s="129"/>
      <c r="F24" s="129"/>
      <c r="G24" s="130"/>
      <c r="H24" s="51" t="s">
        <v>261</v>
      </c>
      <c r="I24" s="122">
        <v>782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332</v>
      </c>
      <c r="D26" s="25"/>
      <c r="E26" s="33"/>
      <c r="F26" s="24"/>
      <c r="G26" s="131" t="s">
        <v>263</v>
      </c>
      <c r="H26" s="159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38" t="s">
        <v>264</v>
      </c>
      <c r="B28" s="139"/>
      <c r="C28" s="134"/>
      <c r="D28" s="134"/>
      <c r="E28" s="135" t="s">
        <v>265</v>
      </c>
      <c r="F28" s="136"/>
      <c r="G28" s="136"/>
      <c r="H28" s="137" t="s">
        <v>266</v>
      </c>
      <c r="I28" s="128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0"/>
      <c r="B30" s="175"/>
      <c r="C30" s="175"/>
      <c r="D30" s="176"/>
      <c r="E30" s="140"/>
      <c r="F30" s="175"/>
      <c r="G30" s="175"/>
      <c r="H30" s="172"/>
      <c r="I30" s="173"/>
      <c r="J30" s="10"/>
      <c r="K30" s="10"/>
      <c r="L30" s="10"/>
    </row>
    <row r="31" spans="1:12" ht="12.75">
      <c r="A31" s="94"/>
      <c r="B31" s="22"/>
      <c r="C31" s="21"/>
      <c r="D31" s="141"/>
      <c r="E31" s="141"/>
      <c r="F31" s="141"/>
      <c r="G31" s="142"/>
      <c r="H31" s="16"/>
      <c r="I31" s="101"/>
      <c r="J31" s="10"/>
      <c r="K31" s="10"/>
      <c r="L31" s="10"/>
    </row>
    <row r="32" spans="1:12" ht="12.75">
      <c r="A32" s="140"/>
      <c r="B32" s="175"/>
      <c r="C32" s="175"/>
      <c r="D32" s="176"/>
      <c r="E32" s="140"/>
      <c r="F32" s="175"/>
      <c r="G32" s="175"/>
      <c r="H32" s="172"/>
      <c r="I32" s="17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0"/>
      <c r="B34" s="175"/>
      <c r="C34" s="175"/>
      <c r="D34" s="176"/>
      <c r="E34" s="140"/>
      <c r="F34" s="175"/>
      <c r="G34" s="175"/>
      <c r="H34" s="172"/>
      <c r="I34" s="17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0"/>
      <c r="B36" s="175"/>
      <c r="C36" s="175"/>
      <c r="D36" s="176"/>
      <c r="E36" s="140"/>
      <c r="F36" s="175"/>
      <c r="G36" s="175"/>
      <c r="H36" s="172"/>
      <c r="I36" s="173"/>
      <c r="J36" s="10"/>
      <c r="K36" s="10"/>
      <c r="L36" s="10"/>
    </row>
    <row r="37" spans="1:12" ht="12.75">
      <c r="A37" s="103"/>
      <c r="B37" s="30"/>
      <c r="C37" s="146"/>
      <c r="D37" s="147"/>
      <c r="E37" s="16"/>
      <c r="F37" s="146"/>
      <c r="G37" s="147"/>
      <c r="H37" s="16"/>
      <c r="I37" s="95"/>
      <c r="J37" s="10"/>
      <c r="K37" s="10"/>
      <c r="L37" s="10"/>
    </row>
    <row r="38" spans="1:12" ht="12.75">
      <c r="A38" s="140"/>
      <c r="B38" s="175"/>
      <c r="C38" s="175"/>
      <c r="D38" s="176"/>
      <c r="E38" s="140"/>
      <c r="F38" s="175"/>
      <c r="G38" s="175"/>
      <c r="H38" s="172"/>
      <c r="I38" s="17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0"/>
      <c r="B40" s="175"/>
      <c r="C40" s="175"/>
      <c r="D40" s="176"/>
      <c r="E40" s="140"/>
      <c r="F40" s="175"/>
      <c r="G40" s="175"/>
      <c r="H40" s="172"/>
      <c r="I40" s="17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2"/>
      <c r="D44" s="173"/>
      <c r="E44" s="26"/>
      <c r="F44" s="174"/>
      <c r="G44" s="175"/>
      <c r="H44" s="175"/>
      <c r="I44" s="176"/>
      <c r="J44" s="10"/>
      <c r="K44" s="10"/>
      <c r="L44" s="10"/>
    </row>
    <row r="45" spans="1:12" ht="12.75">
      <c r="A45" s="103"/>
      <c r="B45" s="30"/>
      <c r="C45" s="146"/>
      <c r="D45" s="147"/>
      <c r="E45" s="16"/>
      <c r="F45" s="146"/>
      <c r="G45" s="148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4" t="s">
        <v>334</v>
      </c>
      <c r="D46" s="149"/>
      <c r="E46" s="149"/>
      <c r="F46" s="149"/>
      <c r="G46" s="149"/>
      <c r="H46" s="149"/>
      <c r="I46" s="15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335</v>
      </c>
      <c r="D48" s="161"/>
      <c r="E48" s="143"/>
      <c r="F48" s="16"/>
      <c r="G48" s="51" t="s">
        <v>271</v>
      </c>
      <c r="H48" s="160" t="s">
        <v>338</v>
      </c>
      <c r="I48" s="143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336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337</v>
      </c>
      <c r="D52" s="161"/>
      <c r="E52" s="161"/>
      <c r="F52" s="161"/>
      <c r="G52" s="161"/>
      <c r="H52" s="161"/>
      <c r="I52" s="162"/>
      <c r="J52" s="10"/>
      <c r="K52" s="10"/>
      <c r="L52" s="10"/>
    </row>
    <row r="53" spans="1:12" ht="12.75">
      <c r="A53" s="108"/>
      <c r="B53" s="20"/>
      <c r="C53" s="168" t="s">
        <v>273</v>
      </c>
      <c r="D53" s="168"/>
      <c r="E53" s="168"/>
      <c r="F53" s="168"/>
      <c r="G53" s="168"/>
      <c r="H53" s="16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3" t="s">
        <v>274</v>
      </c>
      <c r="C55" s="164"/>
      <c r="D55" s="164"/>
      <c r="E55" s="16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5" t="s">
        <v>306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ht="12.75">
      <c r="A57" s="108"/>
      <c r="B57" s="165" t="s">
        <v>307</v>
      </c>
      <c r="C57" s="166"/>
      <c r="D57" s="166"/>
      <c r="E57" s="166"/>
      <c r="F57" s="166"/>
      <c r="G57" s="166"/>
      <c r="H57" s="166"/>
      <c r="I57" s="110"/>
      <c r="J57" s="10"/>
      <c r="K57" s="10"/>
      <c r="L57" s="10"/>
    </row>
    <row r="58" spans="1:12" ht="12.75">
      <c r="A58" s="108"/>
      <c r="B58" s="165" t="s">
        <v>308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ht="12.75">
      <c r="A59" s="108"/>
      <c r="B59" s="165" t="s">
        <v>309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9" t="s">
        <v>277</v>
      </c>
      <c r="H62" s="170"/>
      <c r="I62" s="17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5">
      <selection activeCell="A11" sqref="A11:H11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1.8515625" style="52" customWidth="1"/>
    <col min="12" max="16384" width="9.140625" style="52" customWidth="1"/>
  </cols>
  <sheetData>
    <row r="1" spans="1:11" ht="12.75" customHeight="1">
      <c r="A1" s="192" t="s">
        <v>153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193" t="s">
        <v>339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>
      <c r="A3" s="194" t="s">
        <v>341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21">
      <c r="A4" s="197" t="s">
        <v>59</v>
      </c>
      <c r="B4" s="198"/>
      <c r="C4" s="198"/>
      <c r="D4" s="198"/>
      <c r="E4" s="198"/>
      <c r="F4" s="198"/>
      <c r="G4" s="198"/>
      <c r="H4" s="199"/>
      <c r="I4" s="58" t="s">
        <v>278</v>
      </c>
      <c r="J4" s="59" t="s">
        <v>319</v>
      </c>
      <c r="K4" s="60" t="s">
        <v>320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57">
        <v>2</v>
      </c>
      <c r="J5" s="56">
        <v>3</v>
      </c>
      <c r="K5" s="56">
        <v>4</v>
      </c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1255210443</v>
      </c>
      <c r="K8" s="53">
        <f>K9+K16+K26+K35+K39</f>
        <v>1214439984</v>
      </c>
    </row>
    <row r="9" spans="1:11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3">
        <f>SUM(J10:J15)</f>
        <v>323913</v>
      </c>
      <c r="K9" s="53">
        <f>SUM(K10:K15)</f>
        <v>352348</v>
      </c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163588</v>
      </c>
      <c r="K11" s="7">
        <v>208523</v>
      </c>
    </row>
    <row r="12" spans="1:11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95700</v>
      </c>
      <c r="K14" s="7">
        <v>95700</v>
      </c>
    </row>
    <row r="15" spans="1:11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>
        <v>64625</v>
      </c>
      <c r="K15" s="7">
        <v>48125</v>
      </c>
    </row>
    <row r="16" spans="1:11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3">
        <f>SUM(J17:J25)</f>
        <v>1052313559</v>
      </c>
      <c r="K16" s="53">
        <f>SUM(K17:K25)</f>
        <v>1013305411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150169133</v>
      </c>
      <c r="K17" s="7">
        <v>159350002</v>
      </c>
    </row>
    <row r="18" spans="1:11" ht="12.75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816310015</v>
      </c>
      <c r="K18" s="7">
        <v>774099217</v>
      </c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15198308</v>
      </c>
      <c r="K19" s="7">
        <v>12755856</v>
      </c>
    </row>
    <row r="20" spans="1:11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18404479</v>
      </c>
      <c r="K20" s="7">
        <v>16075299</v>
      </c>
    </row>
    <row r="21" spans="1:11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/>
      <c r="K22" s="7"/>
    </row>
    <row r="23" spans="1:11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106585</v>
      </c>
      <c r="K23" s="7">
        <v>4962189</v>
      </c>
    </row>
    <row r="24" spans="1:11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8041740</v>
      </c>
      <c r="K24" s="7">
        <v>5964744</v>
      </c>
    </row>
    <row r="25" spans="1:11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44083299</v>
      </c>
      <c r="K25" s="7">
        <v>40098104</v>
      </c>
    </row>
    <row r="26" spans="1:11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3">
        <f>SUM(J27:J34)</f>
        <v>202572971</v>
      </c>
      <c r="K26" s="53">
        <f>SUM(K27:K34)</f>
        <v>200782225</v>
      </c>
    </row>
    <row r="27" spans="1:11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190807777</v>
      </c>
      <c r="K27" s="7">
        <v>190807777</v>
      </c>
    </row>
    <row r="28" spans="1:11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/>
    </row>
    <row r="29" spans="1:11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11765194</v>
      </c>
      <c r="K29" s="7">
        <v>9974448</v>
      </c>
    </row>
    <row r="30" spans="1:11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/>
      <c r="K31" s="7"/>
    </row>
    <row r="32" spans="1:11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/>
      <c r="K32" s="7"/>
    </row>
    <row r="33" spans="1:11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/>
      <c r="K38" s="7"/>
    </row>
    <row r="39" spans="1:11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122965563</v>
      </c>
      <c r="K40" s="53">
        <f>K41+K49+K56+K64</f>
        <v>183298320</v>
      </c>
    </row>
    <row r="41" spans="1:11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3">
        <f>SUM(J42:J48)</f>
        <v>2476486</v>
      </c>
      <c r="K41" s="53">
        <f>SUM(K42:K48)</f>
        <v>2344137</v>
      </c>
    </row>
    <row r="42" spans="1:11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2473924</v>
      </c>
      <c r="K42" s="7">
        <v>2341141</v>
      </c>
    </row>
    <row r="43" spans="1:11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/>
      <c r="K44" s="7"/>
    </row>
    <row r="45" spans="1:11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2562</v>
      </c>
      <c r="K45" s="7">
        <v>2996</v>
      </c>
    </row>
    <row r="46" spans="1:11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3">
        <f>SUM(J50:J55)</f>
        <v>8351008</v>
      </c>
      <c r="K49" s="53">
        <f>SUM(K50:K55)</f>
        <v>8404949</v>
      </c>
    </row>
    <row r="50" spans="1:11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404295</v>
      </c>
      <c r="K50" s="7"/>
    </row>
    <row r="51" spans="1:11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5367447</v>
      </c>
      <c r="K51" s="7">
        <v>5049859</v>
      </c>
    </row>
    <row r="52" spans="1:11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40368</v>
      </c>
      <c r="K53" s="7">
        <v>36586</v>
      </c>
    </row>
    <row r="54" spans="1:11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1928080</v>
      </c>
      <c r="K54" s="7">
        <v>2005766</v>
      </c>
    </row>
    <row r="55" spans="1:11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610818</v>
      </c>
      <c r="K55" s="7">
        <v>1312738</v>
      </c>
    </row>
    <row r="56" spans="1:11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3">
        <f>SUM(J57:J63)</f>
        <v>79565450</v>
      </c>
      <c r="K56" s="53">
        <f>SUM(K57:K63)</f>
        <v>116368561</v>
      </c>
    </row>
    <row r="57" spans="1:11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/>
    </row>
    <row r="59" spans="1:11" ht="12.75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/>
      <c r="K61" s="7">
        <v>74</v>
      </c>
    </row>
    <row r="62" spans="1:11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79565450</v>
      </c>
      <c r="K62" s="7">
        <v>116368487</v>
      </c>
    </row>
    <row r="63" spans="1:11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32572619</v>
      </c>
      <c r="K64" s="7">
        <v>56180673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1936692</v>
      </c>
      <c r="K65" s="7">
        <v>666659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1380112698</v>
      </c>
      <c r="K66" s="53">
        <f>K7+K8+K40+K65</f>
        <v>1398404963</v>
      </c>
    </row>
    <row r="67" spans="1:11" ht="12.75">
      <c r="A67" s="213" t="s">
        <v>91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3400080</v>
      </c>
      <c r="K67" s="8">
        <v>3400080</v>
      </c>
    </row>
    <row r="68" spans="1:11" ht="12.75">
      <c r="A68" s="216" t="s">
        <v>58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06"/>
      <c r="I69" s="3">
        <v>62</v>
      </c>
      <c r="J69" s="54">
        <f>J70+J71+J72+J78+J79+J82+J85</f>
        <v>1336323323</v>
      </c>
      <c r="K69" s="54">
        <f>K70+K71+K72+K78+K79+K82+K85</f>
        <v>1346872410</v>
      </c>
    </row>
    <row r="70" spans="1:11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1088372400</v>
      </c>
      <c r="K70" s="7">
        <v>1088372400</v>
      </c>
    </row>
    <row r="71" spans="1:11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/>
      <c r="K71" s="7"/>
    </row>
    <row r="72" spans="1:11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3">
        <f>J73+J74-J75+J76+J77</f>
        <v>55465598</v>
      </c>
      <c r="K72" s="53">
        <f>K73+K74-K75+K76+K77</f>
        <v>56724092</v>
      </c>
    </row>
    <row r="73" spans="1:11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29316022</v>
      </c>
      <c r="K73" s="7">
        <v>32007113</v>
      </c>
    </row>
    <row r="74" spans="1:11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11896874</v>
      </c>
      <c r="K74" s="7">
        <v>11896874</v>
      </c>
    </row>
    <row r="75" spans="1:11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11896874</v>
      </c>
      <c r="K75" s="7">
        <v>11896874</v>
      </c>
    </row>
    <row r="76" spans="1:11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26149576</v>
      </c>
      <c r="K77" s="7">
        <v>24716979</v>
      </c>
    </row>
    <row r="78" spans="1:11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54869005</v>
      </c>
      <c r="K78" s="7">
        <v>54869005</v>
      </c>
    </row>
    <row r="79" spans="1:11" ht="12.75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3">
        <f>J80-J81</f>
        <v>83794512</v>
      </c>
      <c r="K79" s="53">
        <f>K80-K81</f>
        <v>76373550</v>
      </c>
    </row>
    <row r="80" spans="1:11" ht="12.75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83794512</v>
      </c>
      <c r="K80" s="7">
        <v>76373550</v>
      </c>
    </row>
    <row r="81" spans="1:11" ht="12.75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</row>
    <row r="82" spans="1:11" ht="12.75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3">
        <f>J83-J84</f>
        <v>53821808</v>
      </c>
      <c r="K82" s="53">
        <f>K83-K84</f>
        <v>70533363</v>
      </c>
    </row>
    <row r="83" spans="1:11" ht="12.75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53821808</v>
      </c>
      <c r="K83" s="7">
        <v>70533363</v>
      </c>
    </row>
    <row r="84" spans="1:11" ht="12.75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/>
    </row>
    <row r="85" spans="1:11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2537151</v>
      </c>
      <c r="K86" s="53">
        <f>SUM(K87:K89)</f>
        <v>2576151</v>
      </c>
    </row>
    <row r="87" spans="1:11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/>
      <c r="K87" s="7"/>
    </row>
    <row r="88" spans="1:11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2537151</v>
      </c>
      <c r="K89" s="7">
        <v>2576151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/>
      <c r="K93" s="7"/>
    </row>
    <row r="94" spans="1:11" ht="12.75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ht="12.75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39386432</v>
      </c>
      <c r="K100" s="53">
        <f>SUM(K101:K112)</f>
        <v>41225617</v>
      </c>
    </row>
    <row r="101" spans="1:11" ht="12.75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132000</v>
      </c>
      <c r="K101" s="7">
        <v>132000</v>
      </c>
    </row>
    <row r="102" spans="1:11" ht="12.75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/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/>
      <c r="K103" s="7"/>
    </row>
    <row r="104" spans="1:11" ht="12.75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2365031</v>
      </c>
      <c r="K104" s="7">
        <v>2459635</v>
      </c>
    </row>
    <row r="105" spans="1:11" ht="12.75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11466001</v>
      </c>
      <c r="K105" s="7">
        <v>9730245</v>
      </c>
    </row>
    <row r="106" spans="1:11" ht="12.75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12450114</v>
      </c>
      <c r="K108" s="7">
        <v>13276840</v>
      </c>
    </row>
    <row r="109" spans="1:11" ht="12.75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10865400</v>
      </c>
      <c r="K109" s="7">
        <v>13844082</v>
      </c>
    </row>
    <row r="110" spans="1:11" ht="12.75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962157</v>
      </c>
      <c r="K110" s="7">
        <v>883041</v>
      </c>
    </row>
    <row r="111" spans="1:11" ht="12.75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1145729</v>
      </c>
      <c r="K112" s="7">
        <v>899774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1865792</v>
      </c>
      <c r="K113" s="7">
        <v>7730785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1380112698</v>
      </c>
      <c r="K114" s="53">
        <f>K69+K86+K90+K100+K113</f>
        <v>1398404963</v>
      </c>
    </row>
    <row r="115" spans="1:11" ht="12.75">
      <c r="A115" s="229" t="s">
        <v>57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>
        <v>3400080</v>
      </c>
      <c r="K115" s="8">
        <v>3400080</v>
      </c>
    </row>
    <row r="116" spans="1:11" ht="12.75">
      <c r="A116" s="216" t="s">
        <v>310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35"/>
      <c r="J117" s="235"/>
      <c r="K117" s="236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22" t="s">
        <v>9</v>
      </c>
      <c r="B119" s="223"/>
      <c r="C119" s="223"/>
      <c r="D119" s="223"/>
      <c r="E119" s="223"/>
      <c r="F119" s="223"/>
      <c r="G119" s="223"/>
      <c r="H119" s="224"/>
      <c r="I119" s="4">
        <v>110</v>
      </c>
      <c r="J119" s="8"/>
      <c r="K119" s="8"/>
    </row>
    <row r="120" spans="1:11" ht="12.75">
      <c r="A120" s="225" t="s">
        <v>311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2.75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B1">
      <selection activeCell="J14" sqref="J1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2" t="s">
        <v>154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2.75" customHeight="1">
      <c r="A2" s="246" t="s">
        <v>340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9" t="s">
        <v>341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1.75">
      <c r="A4" s="238" t="s">
        <v>59</v>
      </c>
      <c r="B4" s="238"/>
      <c r="C4" s="238"/>
      <c r="D4" s="238"/>
      <c r="E4" s="238"/>
      <c r="F4" s="238"/>
      <c r="G4" s="238"/>
      <c r="H4" s="238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12.75">
      <c r="A5" s="238"/>
      <c r="B5" s="238"/>
      <c r="C5" s="238"/>
      <c r="D5" s="238"/>
      <c r="E5" s="238"/>
      <c r="F5" s="238"/>
      <c r="G5" s="238"/>
      <c r="H5" s="23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06"/>
      <c r="I7" s="3">
        <v>111</v>
      </c>
      <c r="J7" s="54">
        <f>SUM(J8:J9)</f>
        <v>410416223</v>
      </c>
      <c r="K7" s="54">
        <f>SUM(K8:K9)</f>
        <v>11479543</v>
      </c>
      <c r="L7" s="54">
        <f>SUM(L8:L9)</f>
        <v>441085993</v>
      </c>
      <c r="M7" s="54">
        <f>SUM(M8:M9)</f>
        <v>10959762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405303309</v>
      </c>
      <c r="K8" s="7">
        <v>9865989</v>
      </c>
      <c r="L8" s="7">
        <v>437952971</v>
      </c>
      <c r="M8" s="7">
        <v>9543017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5112914</v>
      </c>
      <c r="K9" s="7">
        <v>1613554</v>
      </c>
      <c r="L9" s="7">
        <v>3133022</v>
      </c>
      <c r="M9" s="7">
        <v>1416745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353439078</v>
      </c>
      <c r="K10" s="53">
        <f>K11+K12+K16+K20+K21+K22+K25+K26</f>
        <v>52033675</v>
      </c>
      <c r="L10" s="53">
        <f>L11+L12+L16+L20+L21+L22+L25+L26</f>
        <v>364078197</v>
      </c>
      <c r="M10" s="53">
        <f>M11+M12+M16+M20+M21+M22+M25+M26</f>
        <v>59271270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112548466</v>
      </c>
      <c r="K12" s="53">
        <f>SUM(K13:K15)</f>
        <v>12899443</v>
      </c>
      <c r="L12" s="53">
        <f>SUM(L13:L15)</f>
        <v>122291562</v>
      </c>
      <c r="M12" s="53">
        <f>SUM(M13:M15)</f>
        <v>15492650</v>
      </c>
    </row>
    <row r="13" spans="1:13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61152809</v>
      </c>
      <c r="K13" s="7">
        <v>4182702</v>
      </c>
      <c r="L13" s="7">
        <v>65103353</v>
      </c>
      <c r="M13" s="7">
        <v>4952074</v>
      </c>
    </row>
    <row r="14" spans="1:13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69309</v>
      </c>
      <c r="K14" s="7">
        <v>1668</v>
      </c>
      <c r="L14" s="7">
        <v>71381</v>
      </c>
      <c r="M14" s="7">
        <v>1392</v>
      </c>
    </row>
    <row r="15" spans="1:13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51326348</v>
      </c>
      <c r="K15" s="7">
        <v>8715073</v>
      </c>
      <c r="L15" s="7">
        <v>57116828</v>
      </c>
      <c r="M15" s="7">
        <v>10539184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103751572</v>
      </c>
      <c r="K16" s="53">
        <f>SUM(K17:K19)</f>
        <v>25210661</v>
      </c>
      <c r="L16" s="53">
        <f>SUM(L17:L19)</f>
        <v>103194920</v>
      </c>
      <c r="M16" s="53">
        <f>SUM(M17:M19)</f>
        <v>24917351</v>
      </c>
    </row>
    <row r="17" spans="1:13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58943982</v>
      </c>
      <c r="K17" s="7">
        <v>12619744</v>
      </c>
      <c r="L17" s="7">
        <v>62197458</v>
      </c>
      <c r="M17" s="7">
        <v>14738745</v>
      </c>
    </row>
    <row r="18" spans="1:13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29650095</v>
      </c>
      <c r="K18" s="7">
        <v>8893869</v>
      </c>
      <c r="L18" s="7">
        <v>26039943</v>
      </c>
      <c r="M18" s="7">
        <v>6540539</v>
      </c>
    </row>
    <row r="19" spans="1:13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15157495</v>
      </c>
      <c r="K19" s="7">
        <v>3697048</v>
      </c>
      <c r="L19" s="7">
        <v>14957519</v>
      </c>
      <c r="M19" s="7">
        <v>3638067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98920866</v>
      </c>
      <c r="K20" s="7">
        <v>3856764</v>
      </c>
      <c r="L20" s="7">
        <v>97538147</v>
      </c>
      <c r="M20" s="7">
        <v>2872401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36947260</v>
      </c>
      <c r="K21" s="7">
        <v>9399795</v>
      </c>
      <c r="L21" s="7">
        <v>39997056</v>
      </c>
      <c r="M21" s="7">
        <v>15261183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566712</v>
      </c>
      <c r="K22" s="53">
        <f>SUM(K23:K24)</f>
        <v>564591</v>
      </c>
      <c r="L22" s="53">
        <f>SUM(L23:L24)</f>
        <v>461000</v>
      </c>
      <c r="M22" s="53">
        <f>SUM(M23:M24)</f>
        <v>461000</v>
      </c>
    </row>
    <row r="23" spans="1:13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566712</v>
      </c>
      <c r="K24" s="7">
        <v>564591</v>
      </c>
      <c r="L24" s="7">
        <v>461000</v>
      </c>
      <c r="M24" s="7">
        <v>461000</v>
      </c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>
        <v>117138</v>
      </c>
      <c r="M25" s="7">
        <v>117138</v>
      </c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704202</v>
      </c>
      <c r="K26" s="7">
        <v>102421</v>
      </c>
      <c r="L26" s="7">
        <v>478374</v>
      </c>
      <c r="M26" s="7">
        <v>149547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9580631</v>
      </c>
      <c r="K27" s="53">
        <f>SUM(K28:K32)</f>
        <v>4765146</v>
      </c>
      <c r="L27" s="53">
        <f>SUM(L28:L32)</f>
        <v>11398192</v>
      </c>
      <c r="M27" s="53">
        <v>5778078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797642</v>
      </c>
      <c r="K28" s="7">
        <v>402500</v>
      </c>
      <c r="L28" s="7">
        <v>643737</v>
      </c>
      <c r="M28" s="7">
        <v>-22642</v>
      </c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8064746</v>
      </c>
      <c r="K29" s="7">
        <v>4334288</v>
      </c>
      <c r="L29" s="7">
        <v>10113385</v>
      </c>
      <c r="M29" s="7">
        <v>5782942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>
        <v>366564</v>
      </c>
      <c r="K30" s="7"/>
      <c r="L30" s="7">
        <v>387238</v>
      </c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351679</v>
      </c>
      <c r="K32" s="7">
        <v>28358</v>
      </c>
      <c r="L32" s="7">
        <v>253832</v>
      </c>
      <c r="M32" s="7">
        <v>17778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49726</v>
      </c>
      <c r="K33" s="53">
        <f>SUM(K34:K37)</f>
        <v>-268159</v>
      </c>
      <c r="L33" s="53">
        <f>SUM(L34:L37)</f>
        <v>5328</v>
      </c>
      <c r="M33" s="53">
        <f>SUM(M34:M37)</f>
        <v>-215296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37011</v>
      </c>
      <c r="K34" s="7"/>
      <c r="L34" s="7"/>
      <c r="M34" s="7">
        <v>-22643</v>
      </c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12715</v>
      </c>
      <c r="K35" s="7">
        <v>-268159</v>
      </c>
      <c r="L35" s="7">
        <v>5328</v>
      </c>
      <c r="M35" s="7">
        <v>-192653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419996854</v>
      </c>
      <c r="K42" s="53">
        <f>K7+K27+K38+K40</f>
        <v>16244689</v>
      </c>
      <c r="L42" s="53">
        <f>L7+L27+L38+L40</f>
        <v>452484185</v>
      </c>
      <c r="M42" s="53">
        <f>M7+M27+M38+M40</f>
        <v>16737840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353488804</v>
      </c>
      <c r="K43" s="53">
        <f>K10+K33+K39+K41</f>
        <v>51765516</v>
      </c>
      <c r="L43" s="53">
        <f>L10+L33+L39+L41</f>
        <v>364083525</v>
      </c>
      <c r="M43" s="53">
        <f>M10+M33+M39+M41</f>
        <v>59055974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66508050</v>
      </c>
      <c r="K44" s="53">
        <f>K42-K43</f>
        <v>-35520827</v>
      </c>
      <c r="L44" s="53">
        <f>L42-L43</f>
        <v>88400660</v>
      </c>
      <c r="M44" s="53">
        <f>M42-M43</f>
        <v>-42318134</v>
      </c>
    </row>
    <row r="45" spans="1:13" ht="12.75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66508050</v>
      </c>
      <c r="K45" s="53">
        <f>IF(K42&gt;K43,K42-K43,0)</f>
        <v>0</v>
      </c>
      <c r="L45" s="53">
        <f>IF(L42&gt;L43,L42-L43,0)</f>
        <v>88400660</v>
      </c>
      <c r="M45" s="53">
        <f>IF(M42&gt;M43,M42-M43,0)</f>
        <v>0</v>
      </c>
    </row>
    <row r="46" spans="1:13" ht="12.75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0</v>
      </c>
      <c r="K46" s="53">
        <f>IF(K43&gt;K42,K43-K42,0)</f>
        <v>35520827</v>
      </c>
      <c r="L46" s="53">
        <f>IF(L43&gt;L42,L43-L42,0)</f>
        <v>0</v>
      </c>
      <c r="M46" s="53">
        <f>IF(M43&gt;M42,M43-M42,0)</f>
        <v>42318134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12686242</v>
      </c>
      <c r="K47" s="7">
        <v>4899509</v>
      </c>
      <c r="L47" s="7">
        <v>17867297</v>
      </c>
      <c r="M47" s="7">
        <v>9525061</v>
      </c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53821808</v>
      </c>
      <c r="K48" s="53">
        <f>K44-K47</f>
        <v>-40420336</v>
      </c>
      <c r="L48" s="53">
        <f>L44-L47</f>
        <v>70533363</v>
      </c>
      <c r="M48" s="53">
        <f>M44-M47</f>
        <v>-51843195</v>
      </c>
    </row>
    <row r="49" spans="1:13" ht="12.75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53821808</v>
      </c>
      <c r="K49" s="53">
        <f>IF(K48&gt;0,K48,0)</f>
        <v>0</v>
      </c>
      <c r="L49" s="53">
        <f>IF(L48&gt;0,L48,0)</f>
        <v>70533363</v>
      </c>
      <c r="M49" s="53">
        <f>IF(M48&gt;0,M48,0)</f>
        <v>0</v>
      </c>
    </row>
    <row r="50" spans="1:13" ht="12.75">
      <c r="A50" s="240" t="s">
        <v>220</v>
      </c>
      <c r="B50" s="241"/>
      <c r="C50" s="241"/>
      <c r="D50" s="241"/>
      <c r="E50" s="241"/>
      <c r="F50" s="241"/>
      <c r="G50" s="241"/>
      <c r="H50" s="242"/>
      <c r="I50" s="2">
        <v>154</v>
      </c>
      <c r="J50" s="61">
        <f>IF(J48&lt;0,-J48,0)</f>
        <v>0</v>
      </c>
      <c r="K50" s="61">
        <f>IF(K48&lt;0,-K48,0)</f>
        <v>40420336</v>
      </c>
      <c r="L50" s="61">
        <f>IF(L48&lt;0,-L48,0)</f>
        <v>0</v>
      </c>
      <c r="M50" s="61">
        <f>IF(M48&lt;0,-M48,0)</f>
        <v>51843195</v>
      </c>
    </row>
    <row r="51" spans="1:13" ht="12.75" customHeight="1">
      <c r="A51" s="216" t="s">
        <v>312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16" t="s">
        <v>189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>
        <v>53821808</v>
      </c>
      <c r="K56" s="6">
        <v>-40420336</v>
      </c>
      <c r="L56" s="6">
        <v>70533363</v>
      </c>
      <c r="M56" s="6">
        <v>-51843195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-77914</v>
      </c>
      <c r="K57" s="53">
        <f>SUM(K58:K64)</f>
        <v>-77914</v>
      </c>
      <c r="L57" s="53">
        <f>SUM(L58:L64)</f>
        <v>-1790746</v>
      </c>
      <c r="M57" s="53">
        <f>SUM(M58:M64)</f>
        <v>-2059072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>
        <v>-77914</v>
      </c>
      <c r="K60" s="7">
        <v>-77914</v>
      </c>
      <c r="L60" s="7">
        <f>L65+L66</f>
        <v>-1790746</v>
      </c>
      <c r="M60" s="7">
        <f>M65+M66</f>
        <v>-2059072</v>
      </c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>
        <v>-15583</v>
      </c>
      <c r="K65" s="7">
        <v>-15583</v>
      </c>
      <c r="L65" s="7">
        <v>-358149</v>
      </c>
      <c r="M65" s="7">
        <v>-411814</v>
      </c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-62331</v>
      </c>
      <c r="K66" s="53">
        <f>K57-K65</f>
        <v>-62331</v>
      </c>
      <c r="L66" s="53">
        <v>-1432597</v>
      </c>
      <c r="M66" s="53">
        <v>-1647258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53759477</v>
      </c>
      <c r="K67" s="61">
        <f>K56+K66</f>
        <v>-40482667</v>
      </c>
      <c r="L67" s="61">
        <f>L56+L66</f>
        <v>69100766</v>
      </c>
      <c r="M67" s="61">
        <f>M56+M66</f>
        <v>-53490453</v>
      </c>
    </row>
    <row r="68" spans="1:13" ht="12.75" customHeight="1">
      <c r="A68" s="250" t="s">
        <v>313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47" t="s">
        <v>235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7" sqref="A47:H47"/>
    </sheetView>
  </sheetViews>
  <sheetFormatPr defaultColWidth="9.140625" defaultRowHeight="12.75"/>
  <cols>
    <col min="1" max="9" width="9.140625" style="52" customWidth="1"/>
    <col min="10" max="10" width="10.7109375" style="52" customWidth="1"/>
    <col min="11" max="11" width="11.421875" style="52" customWidth="1"/>
    <col min="12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341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216" t="s">
        <v>156</v>
      </c>
      <c r="B6" s="232"/>
      <c r="C6" s="232"/>
      <c r="D6" s="232"/>
      <c r="E6" s="232"/>
      <c r="F6" s="232"/>
      <c r="G6" s="232"/>
      <c r="H6" s="232"/>
      <c r="I6" s="261"/>
      <c r="J6" s="261"/>
      <c r="K6" s="262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5">
        <v>66508050</v>
      </c>
      <c r="K7" s="7">
        <f>'[1]Bilanca'!K83+17867296.98</f>
        <v>88400659.98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5">
        <v>98920866</v>
      </c>
      <c r="K8" s="7">
        <v>97538147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>
        <f>'[1]Sheet1'!E9</f>
        <v>1957301</v>
      </c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>
        <f>-'[1]Bilanca'!L41</f>
        <v>132349</v>
      </c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5"/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165428916</v>
      </c>
      <c r="K13" s="53">
        <f>SUM(K7:K12)</f>
        <v>188028456.98000002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5">
        <v>1546036</v>
      </c>
      <c r="K14" s="7"/>
    </row>
    <row r="15" spans="1:11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5">
        <v>307704</v>
      </c>
      <c r="K15" s="7">
        <f>'[1]Sheet1'!E16</f>
        <v>456441</v>
      </c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>
        <v>1226566</v>
      </c>
      <c r="K16" s="7"/>
    </row>
    <row r="17" spans="1:11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>
        <v>15350934</v>
      </c>
      <c r="K17" s="7">
        <f>'[1]Sheet1'!E24</f>
        <v>12164868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18431240</v>
      </c>
      <c r="K18" s="53">
        <f>SUM(K14:K17)</f>
        <v>12621309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146997676</v>
      </c>
      <c r="K19" s="53">
        <f>IF(K13&gt;K18,K13-K18,0)</f>
        <v>175407147.98000002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6" t="s">
        <v>159</v>
      </c>
      <c r="B21" s="232"/>
      <c r="C21" s="232"/>
      <c r="D21" s="232"/>
      <c r="E21" s="232"/>
      <c r="F21" s="232"/>
      <c r="G21" s="232"/>
      <c r="H21" s="232"/>
      <c r="I21" s="261"/>
      <c r="J21" s="261"/>
      <c r="K21" s="262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>
        <v>90648</v>
      </c>
      <c r="K22" s="7">
        <f>'[1]Sheet1'!E54</f>
        <v>180329</v>
      </c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>
        <v>4202464</v>
      </c>
      <c r="K24" s="7">
        <f>'[1]Sheet1'!E36</f>
        <v>4924661</v>
      </c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>
        <v>366564</v>
      </c>
      <c r="K25" s="7">
        <f>'[1]Sheet1'!E32</f>
        <v>1192238</v>
      </c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>
        <v>65555</v>
      </c>
      <c r="K26" s="7">
        <f>-'[1]Bilanca'!L26</f>
        <v>1790746</v>
      </c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4725231</v>
      </c>
      <c r="K27" s="53">
        <f>SUM(K22:K26)</f>
        <v>8087974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5">
        <v>62426930</v>
      </c>
      <c r="K28" s="7">
        <f>'[1]Sheet1'!E55</f>
        <v>58738763</v>
      </c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>
        <v>10528192</v>
      </c>
      <c r="K30" s="7">
        <f>'[1]Sheet1'!E47</f>
        <v>42517510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72955122</v>
      </c>
      <c r="K31" s="53">
        <f>SUM(K28:K30)</f>
        <v>101256273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68229891</v>
      </c>
      <c r="K33" s="53">
        <f>IF(K31&gt;K27,K31-K27,0)</f>
        <v>93168299</v>
      </c>
    </row>
    <row r="34" spans="1:11" ht="12.75">
      <c r="A34" s="216" t="s">
        <v>160</v>
      </c>
      <c r="B34" s="232"/>
      <c r="C34" s="232"/>
      <c r="D34" s="232"/>
      <c r="E34" s="232"/>
      <c r="F34" s="232"/>
      <c r="G34" s="232"/>
      <c r="H34" s="232"/>
      <c r="I34" s="261"/>
      <c r="J34" s="261"/>
      <c r="K34" s="262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/>
      <c r="K35" s="7"/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/>
      <c r="K39" s="7"/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>
        <v>68915192</v>
      </c>
      <c r="K40" s="7">
        <f>58630795</f>
        <v>58630795</v>
      </c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68915192</v>
      </c>
      <c r="K44" s="53">
        <f>SUM(K39:K43)</f>
        <v>58630795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68915192</v>
      </c>
      <c r="K46" s="53">
        <f>IF(K44&gt;K38,K44-K38,0)</f>
        <v>58630795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64">
        <f>IF(J19-J20+J32-J33+J45-J46&gt;0,J19-J20+J32-J33+J45-J46,0)</f>
        <v>9852593</v>
      </c>
      <c r="K47" s="53">
        <f>IF(K19-K20+K32-K33+K45-K46&gt;0,K19-K20+K32-K33+K45-K46,0)</f>
        <v>23608053.98000002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5">
        <v>22720026</v>
      </c>
      <c r="K49" s="7">
        <f>Bilanca!J64</f>
        <v>32572619</v>
      </c>
    </row>
    <row r="50" spans="1:11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>
        <v>9852593</v>
      </c>
      <c r="K50" s="7">
        <f>K47</f>
        <v>23608053.98000002</v>
      </c>
    </row>
    <row r="51" spans="1:11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22" t="s">
        <v>177</v>
      </c>
      <c r="B52" s="223"/>
      <c r="C52" s="223"/>
      <c r="D52" s="223"/>
      <c r="E52" s="223"/>
      <c r="F52" s="223"/>
      <c r="G52" s="223"/>
      <c r="H52" s="223"/>
      <c r="I52" s="4">
        <v>44</v>
      </c>
      <c r="J52" s="65">
        <f>J49+J50-J51</f>
        <v>32572619</v>
      </c>
      <c r="K52" s="61">
        <f>K49+K50-K51</f>
        <v>56180672.98000002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33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216" t="s">
        <v>156</v>
      </c>
      <c r="B6" s="232"/>
      <c r="C6" s="232"/>
      <c r="D6" s="232"/>
      <c r="E6" s="232"/>
      <c r="F6" s="232"/>
      <c r="G6" s="232"/>
      <c r="H6" s="232"/>
      <c r="I6" s="261"/>
      <c r="J6" s="261"/>
      <c r="K6" s="262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3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6" t="s">
        <v>159</v>
      </c>
      <c r="B22" s="232"/>
      <c r="C22" s="232"/>
      <c r="D22" s="232"/>
      <c r="E22" s="232"/>
      <c r="F22" s="232"/>
      <c r="G22" s="232"/>
      <c r="H22" s="232"/>
      <c r="I22" s="261"/>
      <c r="J22" s="261"/>
      <c r="K22" s="262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6" t="s">
        <v>160</v>
      </c>
      <c r="B35" s="232"/>
      <c r="C35" s="232"/>
      <c r="D35" s="232"/>
      <c r="E35" s="232"/>
      <c r="F35" s="232"/>
      <c r="G35" s="232"/>
      <c r="H35" s="232"/>
      <c r="I35" s="261">
        <v>0</v>
      </c>
      <c r="J35" s="261"/>
      <c r="K35" s="262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3" t="s">
        <v>177</v>
      </c>
      <c r="B53" s="214"/>
      <c r="C53" s="214"/>
      <c r="D53" s="214"/>
      <c r="E53" s="214"/>
      <c r="F53" s="214"/>
      <c r="G53" s="214"/>
      <c r="H53" s="21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0" sqref="K2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140625" style="76" customWidth="1"/>
    <col min="11" max="11" width="10.28125" style="76" customWidth="1"/>
    <col min="12" max="16384" width="9.140625" style="76" customWidth="1"/>
  </cols>
  <sheetData>
    <row r="1" spans="1:12" ht="12.75">
      <c r="A1" s="276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75"/>
    </row>
    <row r="2" spans="1:12" ht="15">
      <c r="A2" s="42"/>
      <c r="B2" s="74"/>
      <c r="C2" s="286" t="s">
        <v>282</v>
      </c>
      <c r="D2" s="286"/>
      <c r="E2" s="77" t="s">
        <v>342</v>
      </c>
      <c r="F2" s="43" t="s">
        <v>250</v>
      </c>
      <c r="G2" s="287" t="s">
        <v>343</v>
      </c>
      <c r="H2" s="288"/>
      <c r="I2" s="74"/>
      <c r="J2" s="74"/>
      <c r="K2" s="74"/>
      <c r="L2" s="78"/>
    </row>
    <row r="3" spans="1:11" ht="21.75">
      <c r="A3" s="289" t="s">
        <v>59</v>
      </c>
      <c r="B3" s="289"/>
      <c r="C3" s="289"/>
      <c r="D3" s="289"/>
      <c r="E3" s="289"/>
      <c r="F3" s="289"/>
      <c r="G3" s="289"/>
      <c r="H3" s="289"/>
      <c r="I3" s="81" t="s">
        <v>305</v>
      </c>
      <c r="J3" s="82" t="s">
        <v>150</v>
      </c>
      <c r="K3" s="82" t="s">
        <v>151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4">
        <v>2</v>
      </c>
      <c r="J4" s="83" t="s">
        <v>283</v>
      </c>
      <c r="K4" s="83" t="s">
        <v>284</v>
      </c>
    </row>
    <row r="5" spans="1:11" ht="12.75">
      <c r="A5" s="278" t="s">
        <v>285</v>
      </c>
      <c r="B5" s="279"/>
      <c r="C5" s="279"/>
      <c r="D5" s="279"/>
      <c r="E5" s="279"/>
      <c r="F5" s="279"/>
      <c r="G5" s="279"/>
      <c r="H5" s="279"/>
      <c r="I5" s="44">
        <v>1</v>
      </c>
      <c r="J5" s="45">
        <v>1088372400</v>
      </c>
      <c r="K5" s="45">
        <v>1088372400</v>
      </c>
    </row>
    <row r="6" spans="1:11" ht="12.75">
      <c r="A6" s="278" t="s">
        <v>286</v>
      </c>
      <c r="B6" s="279"/>
      <c r="C6" s="279"/>
      <c r="D6" s="279"/>
      <c r="E6" s="279"/>
      <c r="F6" s="279"/>
      <c r="G6" s="279"/>
      <c r="H6" s="279"/>
      <c r="I6" s="44">
        <v>2</v>
      </c>
      <c r="J6" s="46"/>
      <c r="K6" s="46"/>
    </row>
    <row r="7" spans="1:11" ht="12.75">
      <c r="A7" s="278" t="s">
        <v>287</v>
      </c>
      <c r="B7" s="279"/>
      <c r="C7" s="279"/>
      <c r="D7" s="279"/>
      <c r="E7" s="279"/>
      <c r="F7" s="279"/>
      <c r="G7" s="279"/>
      <c r="H7" s="279"/>
      <c r="I7" s="44">
        <v>3</v>
      </c>
      <c r="J7" s="46">
        <v>50198228</v>
      </c>
      <c r="K7" s="46">
        <v>52889319</v>
      </c>
    </row>
    <row r="8" spans="1:11" ht="12.75">
      <c r="A8" s="278" t="s">
        <v>288</v>
      </c>
      <c r="B8" s="279"/>
      <c r="C8" s="279"/>
      <c r="D8" s="279"/>
      <c r="E8" s="279"/>
      <c r="F8" s="279"/>
      <c r="G8" s="279"/>
      <c r="H8" s="279"/>
      <c r="I8" s="44">
        <v>4</v>
      </c>
      <c r="J8" s="46">
        <v>83794512</v>
      </c>
      <c r="K8" s="46">
        <v>76373550</v>
      </c>
    </row>
    <row r="9" spans="1:11" ht="12.75">
      <c r="A9" s="278" t="s">
        <v>289</v>
      </c>
      <c r="B9" s="279"/>
      <c r="C9" s="279"/>
      <c r="D9" s="279"/>
      <c r="E9" s="279"/>
      <c r="F9" s="279"/>
      <c r="G9" s="279"/>
      <c r="H9" s="279"/>
      <c r="I9" s="44">
        <v>5</v>
      </c>
      <c r="J9" s="46">
        <v>53821808</v>
      </c>
      <c r="K9" s="46">
        <v>70533363</v>
      </c>
    </row>
    <row r="10" spans="1:11" ht="12.75">
      <c r="A10" s="278" t="s">
        <v>290</v>
      </c>
      <c r="B10" s="279"/>
      <c r="C10" s="279"/>
      <c r="D10" s="279"/>
      <c r="E10" s="279"/>
      <c r="F10" s="279"/>
      <c r="G10" s="279"/>
      <c r="H10" s="279"/>
      <c r="I10" s="44">
        <v>6</v>
      </c>
      <c r="J10" s="46"/>
      <c r="K10" s="46"/>
    </row>
    <row r="11" spans="1:11" ht="12.75">
      <c r="A11" s="278" t="s">
        <v>291</v>
      </c>
      <c r="B11" s="279"/>
      <c r="C11" s="279"/>
      <c r="D11" s="279"/>
      <c r="E11" s="279"/>
      <c r="F11" s="279"/>
      <c r="G11" s="279"/>
      <c r="H11" s="279"/>
      <c r="I11" s="44">
        <v>7</v>
      </c>
      <c r="J11" s="46"/>
      <c r="K11" s="46"/>
    </row>
    <row r="12" spans="1:11" ht="12.75">
      <c r="A12" s="278" t="s">
        <v>292</v>
      </c>
      <c r="B12" s="279"/>
      <c r="C12" s="279"/>
      <c r="D12" s="279"/>
      <c r="E12" s="279"/>
      <c r="F12" s="279"/>
      <c r="G12" s="279"/>
      <c r="H12" s="279"/>
      <c r="I12" s="44">
        <v>8</v>
      </c>
      <c r="J12" s="46">
        <v>5267370</v>
      </c>
      <c r="K12" s="46">
        <v>3834773</v>
      </c>
    </row>
    <row r="13" spans="1:11" ht="12.75">
      <c r="A13" s="278" t="s">
        <v>293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>
        <v>54869005</v>
      </c>
      <c r="K13" s="46">
        <v>54869005</v>
      </c>
    </row>
    <row r="14" spans="1:11" ht="12.75">
      <c r="A14" s="280" t="s">
        <v>294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9">
        <f>SUM(J5:J13)</f>
        <v>1336323323</v>
      </c>
      <c r="K14" s="79">
        <f>SUM(K5:K13)</f>
        <v>1346872410</v>
      </c>
    </row>
    <row r="15" spans="1:11" ht="12.75">
      <c r="A15" s="278" t="s">
        <v>295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296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 ht="12.75">
      <c r="A17" s="278" t="s">
        <v>297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 ht="12.75">
      <c r="A18" s="278" t="s">
        <v>298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299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300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1" ht="12.75">
      <c r="A21" s="280" t="s">
        <v>301</v>
      </c>
      <c r="B21" s="281"/>
      <c r="C21" s="281"/>
      <c r="D21" s="281"/>
      <c r="E21" s="281"/>
      <c r="F21" s="281"/>
      <c r="G21" s="281"/>
      <c r="H21" s="281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0" t="s">
        <v>302</v>
      </c>
      <c r="B23" s="271"/>
      <c r="C23" s="271"/>
      <c r="D23" s="271"/>
      <c r="E23" s="271"/>
      <c r="F23" s="271"/>
      <c r="G23" s="271"/>
      <c r="H23" s="271"/>
      <c r="I23" s="47">
        <v>18</v>
      </c>
      <c r="J23" s="45"/>
      <c r="K23" s="45"/>
    </row>
    <row r="24" spans="1:11" ht="17.25" customHeight="1">
      <c r="A24" s="272" t="s">
        <v>303</v>
      </c>
      <c r="B24" s="273"/>
      <c r="C24" s="273"/>
      <c r="D24" s="273"/>
      <c r="E24" s="273"/>
      <c r="F24" s="273"/>
      <c r="G24" s="273"/>
      <c r="H24" s="273"/>
      <c r="I24" s="48">
        <v>19</v>
      </c>
      <c r="J24" s="80"/>
      <c r="K24" s="80"/>
    </row>
    <row r="25" spans="1:11" ht="30" customHeight="1">
      <c r="A25" s="274" t="s">
        <v>304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test PC</cp:lastModifiedBy>
  <cp:lastPrinted>2012-02-06T11:58:13Z</cp:lastPrinted>
  <dcterms:created xsi:type="dcterms:W3CDTF">2008-10-17T11:51:54Z</dcterms:created>
  <dcterms:modified xsi:type="dcterms:W3CDTF">2012-02-06T14:47:39Z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