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40" windowHeight="1188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55" i="20" l="1"/>
  <c r="H42"/>
  <c r="H47" i="21"/>
  <c r="H34"/>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W61" i="22" l="1"/>
  <c r="H57" i="20"/>
  <c r="H59" s="1"/>
  <c r="I55"/>
  <c r="I24"/>
  <c r="I27" s="1"/>
  <c r="I34" i="21"/>
  <c r="I49" s="1"/>
  <c r="I51" s="1"/>
  <c r="H49"/>
  <c r="H51" s="1"/>
  <c r="K60" i="19"/>
  <c r="J60"/>
  <c r="K14"/>
  <c r="K61" s="1"/>
  <c r="I14"/>
  <c r="I61" s="1"/>
  <c r="I62" s="1"/>
  <c r="I68" s="1"/>
  <c r="H61"/>
  <c r="I75" i="18"/>
  <c r="I131" s="1"/>
  <c r="I44"/>
  <c r="H72"/>
  <c r="H60" i="19"/>
  <c r="J14"/>
  <c r="J61" s="1"/>
  <c r="U61" i="22"/>
  <c r="I9" i="18"/>
  <c r="I42" i="20"/>
  <c r="W59" i="22"/>
  <c r="W60" s="1"/>
  <c r="U59"/>
  <c r="U60" s="1"/>
  <c r="W31"/>
  <c r="W32" s="1"/>
  <c r="U31"/>
  <c r="U32" s="1"/>
  <c r="W33"/>
  <c r="U33"/>
  <c r="W38"/>
  <c r="W57" s="1"/>
  <c r="U38"/>
  <c r="U57" s="1"/>
  <c r="W10"/>
  <c r="W29" s="1"/>
  <c r="U10"/>
  <c r="U29" s="1"/>
  <c r="I57" i="20" l="1"/>
  <c r="I59" s="1"/>
  <c r="K63" i="19"/>
  <c r="J63"/>
  <c r="K62"/>
  <c r="K66" s="1"/>
  <c r="K64"/>
  <c r="I63"/>
  <c r="I64"/>
  <c r="I67"/>
  <c r="I66"/>
  <c r="H64"/>
  <c r="I72" i="18"/>
  <c r="H62" i="19"/>
  <c r="H68" s="1"/>
  <c r="H63"/>
  <c r="J62"/>
  <c r="J66" s="1"/>
  <c r="J64"/>
  <c r="K68" l="1"/>
  <c r="K67"/>
  <c r="H67"/>
  <c r="H66"/>
  <c r="J67"/>
  <c r="J68"/>
</calcChain>
</file>

<file path=xl/sharedStrings.xml><?xml version="1.0" encoding="utf-8"?>
<sst xmlns="http://schemas.openxmlformats.org/spreadsheetml/2006/main" count="515" uniqueCount="450">
  <si>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</si>
  <si>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</si>
  <si>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</si>
  <si>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</si>
  <si>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</si>
  <si>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</si>
  <si>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</si>
  <si>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</si>
  <si>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</si>
  <si>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</si>
  <si>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</si>
  <si>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</si>
  <si>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</si>
  <si>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</si>
  <si>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</si>
  <si>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</si>
  <si>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</si>
  <si>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</si>
  <si>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</si>
  <si>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</si>
  <si>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</si>
  <si>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</si>
  <si>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</si>
  <si>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</si>
  <si>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</si>
  <si>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</si>
  <si>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</si>
  <si>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</si>
  <si>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</si>
  <si>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</si>
  <si>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</si>
  <si>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</si>
  <si>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</si>
  <si>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</si>
  <si>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</si>
  <si>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</si>
  <si>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</si>
  <si>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</si>
  <si>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</si>
  <si>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</si>
  <si>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</si>
  <si>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</si>
  <si>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</si>
  <si>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</si>
  <si>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</si>
  <si>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</si>
  <si>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</si>
  <si>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</si>
  <si>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</si>
  <si>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</si>
  <si>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</si>
  <si>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</si>
  <si>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</si>
  <si>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</si>
  <si>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</si>
  <si>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</si>
  <si>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</si>
  <si>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</si>
  <si>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</si>
  <si>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</si>
  <si>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</si>
  <si>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</si>
  <si>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</si>
  <si>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</si>
  <si>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</si>
  <si>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</si>
  <si>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</si>
  <si>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</si>
  <si>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</si>
  <si>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</si>
  <si>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</si>
  <si>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</si>
  <si>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</si>
  <si>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</si>
  <si>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</si>
  <si>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</si>
  <si>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</si>
  <si>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</si>
  <si>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</si>
  <si>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</si>
  <si>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</si>
  <si>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</si>
  <si>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</si>
  <si>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</si>
  <si>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</si>
  <si>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</si>
  <si>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</si>
  <si>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</si>
  <si>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</si>
  <si>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</si>
  <si>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</si>
  <si>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</si>
  <si>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</si>
  <si>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</si>
  <si>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</si>
  <si>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</si>
  <si>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</si>
  <si>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</si>
  <si>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</si>
  <si>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</si>
  <si>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</si>
  <si>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</si>
  <si>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</si>
  <si>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</si>
  <si>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</si>
  <si>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</si>
  <si>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</si>
  <si>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</si>
  <si>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</si>
  <si>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</si>
  <si>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</si>
  <si>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</si>
  <si>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</si>
  <si>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</si>
  <si>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</si>
  <si>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</si>
  <si>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</si>
  <si>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</si>
  <si>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</si>
  <si>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</si>
  <si>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</si>
  <si>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</si>
  <si>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</si>
  <si>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</si>
  <si>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</si>
  <si>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</si>
  <si>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</si>
  <si>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</si>
  <si>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</si>
  <si>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</si>
  <si>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</si>
  <si>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</si>
  <si>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</si>
  <si>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</si>
  <si>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</si>
  <si>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</si>
  <si>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</si>
  <si>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</si>
  <si>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</si>
  <si>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</si>
  <si>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</si>
  <si>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</si>
  <si>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</si>
  <si>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</si>
  <si>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</si>
  <si>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</si>
  <si>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</si>
  <si>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</si>
  <si>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</si>
  <si>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</si>
  <si>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</si>
  <si>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</si>
  <si>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</si>
  <si>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</si>
  <si>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</si>
  <si>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</si>
  <si>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</si>
  <si>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</si>
  <si>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</si>
  <si>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</si>
  <si>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</si>
  <si>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</si>
  <si>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</si>
  <si>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</si>
  <si>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</si>
  <si>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</si>
  <si>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</si>
  <si>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</si>
  <si>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</si>
  <si>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</si>
  <si>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</si>
  <si>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</si>
  <si>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</si>
  <si>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</si>
  <si>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</si>
  <si>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</si>
  <si>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</si>
  <si>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</si>
  <si>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</si>
  <si>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</si>
  <si>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</si>
  <si>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</si>
  <si>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</si>
  <si>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</si>
  <si>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</si>
  <si>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</si>
  <si>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</si>
  <si>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</si>
  <si>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</si>
  <si>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</si>
  <si>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</si>
  <si>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</si>
  <si>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</si>
  <si>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</si>
  <si>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</si>
  <si>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</si>
  <si>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</si>
  <si>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</si>
  <si>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</si>
  <si>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</si>
  <si>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</si>
  <si>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</si>
  <si>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</si>
  <si>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</si>
  <si>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</si>
  <si>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</si>
  <si>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</si>
  <si>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</si>
  <si>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</si>
  <si>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</si>
  <si>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</si>
  <si>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</si>
  <si>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</si>
  <si>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</si>
  <si>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</si>
  <si>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</si>
  <si>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</si>
  <si>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</si>
  <si>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</si>
  <si>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</si>
  <si>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</si>
  <si>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</si>
  <si>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</si>
  <si>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</si>
  <si>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</si>
  <si>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</si>
  <si>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</si>
  <si>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</si>
  <si>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</si>
  <si>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</si>
  <si>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</si>
  <si>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</si>
  <si>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</si>
  <si>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</si>
  <si>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</si>
  <si>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</si>
  <si>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</si>
  <si>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</si>
  <si>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</si>
  <si>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</si>
  <si>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</si>
  <si>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</si>
  <si>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</si>
  <si>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</si>
  <si>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</si>
  <si>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</si>
  <si>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</si>
  <si>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</si>
  <si>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</si>
  <si>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</si>
  <si>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</si>
  <si>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</si>
  <si>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</si>
  <si>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</si>
  <si>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</si>
  <si>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</si>
  <si>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</si>
  <si>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</si>
  <si>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</si>
  <si>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</si>
  <si>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</si>
  <si>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</si>
  <si>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</si>
  <si>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</si>
  <si>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</si>
  <si>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</si>
  <si>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</si>
  <si>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</si>
  <si>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</si>
  <si>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</si>
  <si>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</si>
  <si>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</si>
  <si>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</si>
  <si>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</si>
  <si>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</si>
  <si>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</si>
  <si>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</si>
  <si>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</si>
  <si>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</si>
  <si>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</si>
  <si>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</si>
  <si>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</si>
  <si>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</si>
  <si>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</si>
  <si>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</si>
  <si>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</si>
  <si>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</si>
  <si>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</si>
  <si>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</si>
  <si>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</si>
  <si>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</si>
  <si>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</si>
  <si>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</si>
  <si>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</si>
  <si>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</si>
  <si>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</si>
  <si>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</si>
  <si>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</si>
  <si>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</si>
  <si>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</si>
  <si>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</si>
  <si>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</si>
  <si>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</si>
  <si>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</si>
  <si>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</si>
  <si>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</si>
  <si>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</si>
  <si>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</si>
  <si>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</si>
  <si>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</si>
  <si>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</si>
  <si>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</si>
  <si>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</si>
  <si>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</si>
  <si>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</si>
  <si>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</si>
  <si>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</si>
  <si>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</si>
  <si>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</si>
  <si>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</si>
  <si>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</si>
  <si>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</si>
  <si>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</si>
  <si>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</si>
  <si>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</si>
  <si>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</si>
  <si>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</si>
  <si>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</si>
  <si>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</si>
  <si>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</si>
  <si>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</si>
  <si>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</si>
  <si>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</si>
  <si>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</si>
  <si>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</si>
  <si>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</si>
  <si>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</si>
  <si>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</si>
  <si>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</si>
  <si>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</si>
  <si>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</si>
  <si>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</si>
  <si>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</si>
  <si>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</si>
  <si>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</si>
  <si>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</si>
  <si>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</si>
  <si>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</si>
  <si>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</si>
  <si>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</si>
  <si>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</si>
  <si>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</si>
  <si>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</si>
  <si>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</si>
  <si>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</si>
  <si>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</si>
  <si>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</si>
  <si>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</si>
  <si>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</si>
  <si>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</si>
  <si>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</si>
  <si>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</si>
  <si>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</si>
  <si>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</si>
  <si>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</si>
  <si>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</si>
  <si>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</si>
  <si>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</si>
  <si>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</si>
  <si>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</si>
  <si>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</si>
  <si>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</si>
  <si>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</si>
  <si>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</si>
  <si>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</si>
  <si>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</si>
  <si>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</si>
  <si>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</si>
  <si>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</si>
  <si>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</si>
  <si>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</si>
  <si>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</si>
  <si>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</si>
  <si>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</si>
  <si>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</si>
  <si>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</si>
  <si>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</si>
  <si>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</si>
  <si>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</si>
  <si>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</si>
  <si>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</si>
  <si>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</si>
  <si>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</si>
  <si>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</si>
  <si>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</si>
  <si>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</si>
  <si>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</si>
  <si>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</si>
  <si>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</si>
  <si>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</si>
  <si>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</si>
  <si>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</si>
  <si>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</si>
  <si>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</si>
  <si>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</si>
  <si>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</si>
  <si>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</si>
  <si>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</si>
  <si>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</si>
  <si>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</si>
  <si>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</si>
  <si>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</si>
  <si>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</si>
  <si>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</si>
  <si>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</si>
  <si>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</si>
  <si>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</si>
  <si>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</si>
  <si>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</si>
  <si>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</si>
  <si>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</si>
  <si>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</si>
  <si>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</si>
  <si>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</si>
  <si>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</si>
  <si>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</si>
  <si>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</si>
  <si>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</si>
  <si>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</si>
  <si>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</si>
  <si>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</si>
  <si>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</si>
  <si>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stanje na dan 31.12.2019. </t>
  </si>
  <si>
    <t>Obveznik:PREHRAMBENO INDUSTRIJSKI KOMBINAT D.D.</t>
  </si>
  <si>
    <t>u razdoblju 01.01.2019. do 31.12.2019.</t>
  </si>
  <si>
    <t>Obveznik: PREHRAMBENO INDUSTRIJSKI KOMBINAT D.D.</t>
  </si>
  <si>
    <t>03334058</t>
  </si>
  <si>
    <t>Hrvatska</t>
  </si>
  <si>
    <t>040036306</t>
  </si>
  <si>
    <t>40174736344</t>
  </si>
  <si>
    <t>1147</t>
  </si>
  <si>
    <t>747800U0BE5BXHL93T03</t>
  </si>
  <si>
    <t>PREHRAMBENO INDUSTRIJSKI KOMBINAT D.D.</t>
  </si>
  <si>
    <t>RIJEKA</t>
  </si>
  <si>
    <t>Krešimirova 26</t>
  </si>
  <si>
    <t>pik.rijeka@pikrijeka.hr</t>
  </si>
  <si>
    <t>www.pikrijeka.hr</t>
  </si>
  <si>
    <t>ivana.piplica.milinkovic@pikrijeka.hr</t>
  </si>
  <si>
    <t>051/585-480</t>
  </si>
  <si>
    <t xml:space="preserve">BILJEŠKE UZ FINANCIJSKE IZVJEŠTAJE - TFI
(sastavljaju se za tromjesečna izvještajna razdoblja)
Naziv izdavatelja:   PREHRAMBENO INDUSTRIJSKI KOMBINAT D.D.
OIB:   40174736344
Izvještajno razdoblje:  01.01.2019. - 31.12.2019.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</si>
</sst>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72"/>
  <sheetViews>
    <sheetView tabSelected="1" workbookViewId="0">
      <selection activeCell="H15" sqref="H15:I15"/>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43830</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4</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414</v>
      </c>
      <c r="B10" s="170"/>
      <c r="C10" s="170"/>
      <c r="D10" s="170"/>
      <c r="E10" s="170"/>
      <c r="F10" s="170"/>
      <c r="G10" s="170"/>
      <c r="H10" s="170"/>
      <c r="I10" s="170"/>
      <c r="J10" s="90"/>
    </row>
    <row r="11" spans="1:20" ht="24.6" customHeight="1">
      <c r="A11" s="157" t="s">
        <v>393</v>
      </c>
      <c r="B11" s="171"/>
      <c r="C11" s="163" t="s">
        <v>436</v>
      </c>
      <c r="D11" s="164"/>
      <c r="E11" s="91"/>
      <c r="F11" s="129" t="s">
        <v>415</v>
      </c>
      <c r="G11" s="167"/>
      <c r="H11" s="145" t="s">
        <v>437</v>
      </c>
      <c r="I11" s="146"/>
      <c r="J11" s="92"/>
    </row>
    <row r="12" spans="1:20" ht="14.45" customHeight="1">
      <c r="A12" s="93"/>
      <c r="B12" s="94"/>
      <c r="C12" s="94"/>
      <c r="D12" s="94"/>
      <c r="E12" s="172"/>
      <c r="F12" s="172"/>
      <c r="G12" s="172"/>
      <c r="H12" s="172"/>
      <c r="I12" s="95"/>
      <c r="J12" s="92"/>
    </row>
    <row r="13" spans="1:20" ht="21" customHeight="1">
      <c r="A13" s="128" t="s">
        <v>408</v>
      </c>
      <c r="B13" s="167"/>
      <c r="C13" s="163" t="s">
        <v>438</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439</v>
      </c>
      <c r="D15" s="164"/>
      <c r="E15" s="168"/>
      <c r="F15" s="159"/>
      <c r="G15" s="97" t="s">
        <v>416</v>
      </c>
      <c r="H15" s="145" t="s">
        <v>441</v>
      </c>
      <c r="I15" s="146"/>
      <c r="J15" s="98"/>
    </row>
    <row r="16" spans="1:20" ht="10.9" customHeight="1">
      <c r="A16" s="91"/>
      <c r="B16" s="95"/>
      <c r="C16" s="94"/>
      <c r="D16" s="94"/>
      <c r="E16" s="135"/>
      <c r="F16" s="135"/>
      <c r="G16" s="135"/>
      <c r="H16" s="135"/>
      <c r="I16" s="94"/>
      <c r="J16" s="96"/>
    </row>
    <row r="17" spans="1:10" ht="22.9" customHeight="1">
      <c r="A17" s="99"/>
      <c r="B17" s="97" t="s">
        <v>417</v>
      </c>
      <c r="C17" s="163" t="s">
        <v>440</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442</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51000</v>
      </c>
      <c r="D21" s="146"/>
      <c r="E21" s="135"/>
      <c r="F21" s="135"/>
      <c r="G21" s="136" t="s">
        <v>443</v>
      </c>
      <c r="H21" s="137"/>
      <c r="I21" s="137"/>
      <c r="J21" s="138"/>
    </row>
    <row r="22" spans="1:10">
      <c r="A22" s="93"/>
      <c r="B22" s="94"/>
      <c r="C22" s="94"/>
      <c r="D22" s="94"/>
      <c r="E22" s="135"/>
      <c r="F22" s="135"/>
      <c r="G22" s="135"/>
      <c r="H22" s="135"/>
      <c r="I22" s="94"/>
      <c r="J22" s="96"/>
    </row>
    <row r="23" spans="1:10">
      <c r="A23" s="157" t="s">
        <v>397</v>
      </c>
      <c r="B23" s="158"/>
      <c r="C23" s="136" t="s">
        <v>444</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445</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446</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269</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419</v>
      </c>
      <c r="D31" s="156" t="s">
        <v>418</v>
      </c>
      <c r="E31" s="143"/>
      <c r="F31" s="143"/>
      <c r="G31" s="143"/>
      <c r="H31" s="106"/>
      <c r="I31" s="107" t="s">
        <v>419</v>
      </c>
      <c r="J31" s="108" t="s">
        <v>420</v>
      </c>
    </row>
    <row r="32" spans="1:10">
      <c r="A32" s="157"/>
      <c r="B32" s="158"/>
      <c r="C32" s="109"/>
      <c r="D32" s="77"/>
      <c r="E32" s="159"/>
      <c r="F32" s="159"/>
      <c r="G32" s="159"/>
      <c r="H32" s="159"/>
      <c r="I32" s="104"/>
      <c r="J32" s="105"/>
    </row>
    <row r="33" spans="1:10">
      <c r="A33" s="157" t="s">
        <v>410</v>
      </c>
      <c r="B33" s="158"/>
      <c r="C33" s="102" t="s">
        <v>422</v>
      </c>
      <c r="D33" s="156" t="s">
        <v>421</v>
      </c>
      <c r="E33" s="143"/>
      <c r="F33" s="143"/>
      <c r="G33" s="143"/>
      <c r="H33" s="100"/>
      <c r="I33" s="107" t="s">
        <v>422</v>
      </c>
      <c r="J33" s="108" t="s">
        <v>423</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c r="B37" s="152"/>
      <c r="C37" s="152"/>
      <c r="D37" s="152"/>
      <c r="E37" s="151"/>
      <c r="F37" s="152"/>
      <c r="G37" s="152"/>
      <c r="H37" s="152"/>
      <c r="I37" s="153"/>
      <c r="J37" s="111"/>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424</v>
      </c>
    </row>
    <row r="49" spans="1:10">
      <c r="A49" s="113"/>
      <c r="B49" s="101"/>
      <c r="C49" s="101"/>
      <c r="D49" s="94"/>
      <c r="E49" s="135"/>
      <c r="F49" s="135"/>
      <c r="G49" s="149"/>
      <c r="H49" s="149"/>
      <c r="I49" s="94"/>
      <c r="J49" s="114" t="s">
        <v>425</v>
      </c>
    </row>
    <row r="50" spans="1:10" ht="14.45" customHeight="1">
      <c r="A50" s="128" t="s">
        <v>403</v>
      </c>
      <c r="B50" s="129"/>
      <c r="C50" s="145"/>
      <c r="D50" s="146"/>
      <c r="E50" s="147" t="s">
        <v>426</v>
      </c>
      <c r="F50" s="148"/>
      <c r="G50" s="136"/>
      <c r="H50" s="137"/>
      <c r="I50" s="137"/>
      <c r="J50" s="138"/>
    </row>
    <row r="51" spans="1:10">
      <c r="A51" s="113"/>
      <c r="B51" s="101"/>
      <c r="C51" s="149"/>
      <c r="D51" s="149"/>
      <c r="E51" s="135"/>
      <c r="F51" s="135"/>
      <c r="G51" s="150" t="s">
        <v>427</v>
      </c>
      <c r="H51" s="150"/>
      <c r="I51" s="150"/>
      <c r="J51" s="85"/>
    </row>
    <row r="52" spans="1:10" ht="13.9" customHeight="1">
      <c r="A52" s="128" t="s">
        <v>404</v>
      </c>
      <c r="B52" s="129"/>
      <c r="C52" s="136" t="s">
        <v>447</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448</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c r="D56" s="131"/>
      <c r="E56" s="131"/>
      <c r="F56" s="131"/>
      <c r="G56" s="131"/>
      <c r="H56" s="131"/>
      <c r="I56" s="131"/>
      <c r="J56" s="132"/>
    </row>
    <row r="57" spans="1:10">
      <c r="A57" s="93"/>
      <c r="B57" s="94"/>
      <c r="C57" s="94"/>
      <c r="D57" s="94"/>
      <c r="E57" s="135"/>
      <c r="F57" s="135"/>
      <c r="G57" s="135"/>
      <c r="H57" s="135"/>
      <c r="I57" s="94"/>
      <c r="J57" s="96"/>
    </row>
    <row r="58" spans="1:10">
      <c r="A58" s="128" t="s">
        <v>428</v>
      </c>
      <c r="B58" s="129"/>
      <c r="C58" s="130"/>
      <c r="D58" s="131"/>
      <c r="E58" s="131"/>
      <c r="F58" s="131"/>
      <c r="G58" s="131"/>
      <c r="H58" s="131"/>
      <c r="I58" s="131"/>
      <c r="J58" s="132"/>
    </row>
    <row r="59" spans="1:10" ht="14.45" customHeight="1">
      <c r="A59" s="93"/>
      <c r="B59" s="94"/>
      <c r="C59" s="133" t="s">
        <v>429</v>
      </c>
      <c r="D59" s="133"/>
      <c r="E59" s="133"/>
      <c r="F59" s="133"/>
      <c r="G59" s="94"/>
      <c r="H59" s="94"/>
      <c r="I59" s="94"/>
      <c r="J59" s="96"/>
    </row>
    <row r="60" spans="1:10">
      <c r="A60" s="128" t="s">
        <v>430</v>
      </c>
      <c r="B60" s="129"/>
      <c r="C60" s="130"/>
      <c r="D60" s="131"/>
      <c r="E60" s="131"/>
      <c r="F60" s="131"/>
      <c r="G60" s="131"/>
      <c r="H60" s="131"/>
      <c r="I60" s="131"/>
      <c r="J60" s="132"/>
    </row>
    <row r="61" spans="1:10" ht="14.45" customHeight="1">
      <c r="A61" s="115"/>
      <c r="B61" s="116"/>
      <c r="C61" s="134" t="s">
        <v>431</v>
      </c>
      <c r="D61" s="134"/>
      <c r="E61" s="134"/>
      <c r="F61" s="134"/>
      <c r="G61" s="134"/>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39370078740157483" top="0.35433070866141736" bottom="0.3149606299212598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100" zoomScale="110" zoomScaleNormal="100" zoomScaleSheetLayoutView="110" workbookViewId="0">
      <selection activeCell="H16" sqref="H16"/>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432</v>
      </c>
      <c r="B2" s="196"/>
      <c r="C2" s="196"/>
      <c r="D2" s="196"/>
      <c r="E2" s="196"/>
      <c r="F2" s="196"/>
      <c r="G2" s="196"/>
      <c r="H2" s="196"/>
      <c r="I2" s="196"/>
    </row>
    <row r="3" spans="1:9">
      <c r="A3" s="197" t="s">
        <v>355</v>
      </c>
      <c r="B3" s="198"/>
      <c r="C3" s="198"/>
      <c r="D3" s="198"/>
      <c r="E3" s="198"/>
      <c r="F3" s="198"/>
      <c r="G3" s="198"/>
      <c r="H3" s="198"/>
      <c r="I3" s="198"/>
    </row>
    <row r="4" spans="1:9">
      <c r="A4" s="199" t="s">
        <v>433</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123243476</v>
      </c>
      <c r="I9" s="34">
        <f>I10+I17+I27+I38+I43</f>
        <v>121517892</v>
      </c>
    </row>
    <row r="10" spans="1:9" ht="12.75" customHeight="1">
      <c r="A10" s="190" t="s">
        <v>5</v>
      </c>
      <c r="B10" s="190"/>
      <c r="C10" s="190"/>
      <c r="D10" s="190"/>
      <c r="E10" s="190"/>
      <c r="F10" s="190"/>
      <c r="G10" s="16">
        <v>3</v>
      </c>
      <c r="H10" s="34">
        <f>H11+H12+H13+H14+H15+H16</f>
        <v>816935</v>
      </c>
      <c r="I10" s="34">
        <f>I11+I12+I13+I14+I15+I16</f>
        <v>1503441</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796310</v>
      </c>
      <c r="I12" s="33">
        <v>615966</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20625</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887475</v>
      </c>
    </row>
    <row r="17" spans="1:9" ht="12.75" customHeight="1">
      <c r="A17" s="190" t="s">
        <v>12</v>
      </c>
      <c r="B17" s="190"/>
      <c r="C17" s="190"/>
      <c r="D17" s="190"/>
      <c r="E17" s="190"/>
      <c r="F17" s="190"/>
      <c r="G17" s="16">
        <v>10</v>
      </c>
      <c r="H17" s="34">
        <f>H18+H19+H20+H21+H22+H23+H24+H25+H26</f>
        <v>119312122</v>
      </c>
      <c r="I17" s="34">
        <f>I18+I19+I20+I21+I22+I23+I24+I25+I26</f>
        <v>117185943</v>
      </c>
    </row>
    <row r="18" spans="1:9" ht="12.75" customHeight="1">
      <c r="A18" s="186" t="s">
        <v>13</v>
      </c>
      <c r="B18" s="186"/>
      <c r="C18" s="186"/>
      <c r="D18" s="186"/>
      <c r="E18" s="186"/>
      <c r="F18" s="186"/>
      <c r="G18" s="15">
        <v>11</v>
      </c>
      <c r="H18" s="33">
        <v>7958072</v>
      </c>
      <c r="I18" s="33">
        <v>12151800</v>
      </c>
    </row>
    <row r="19" spans="1:9" ht="12.75" customHeight="1">
      <c r="A19" s="186" t="s">
        <v>14</v>
      </c>
      <c r="B19" s="186"/>
      <c r="C19" s="186"/>
      <c r="D19" s="186"/>
      <c r="E19" s="186"/>
      <c r="F19" s="186"/>
      <c r="G19" s="15">
        <v>12</v>
      </c>
      <c r="H19" s="33">
        <v>36308311</v>
      </c>
      <c r="I19" s="33">
        <v>38104149</v>
      </c>
    </row>
    <row r="20" spans="1:9" ht="12.75" customHeight="1">
      <c r="A20" s="186" t="s">
        <v>15</v>
      </c>
      <c r="B20" s="186"/>
      <c r="C20" s="186"/>
      <c r="D20" s="186"/>
      <c r="E20" s="186"/>
      <c r="F20" s="186"/>
      <c r="G20" s="15">
        <v>13</v>
      </c>
      <c r="H20" s="33">
        <v>48436933</v>
      </c>
      <c r="I20" s="33">
        <v>43556676</v>
      </c>
    </row>
    <row r="21" spans="1:9" ht="12.75" customHeight="1">
      <c r="A21" s="186" t="s">
        <v>16</v>
      </c>
      <c r="B21" s="186"/>
      <c r="C21" s="186"/>
      <c r="D21" s="186"/>
      <c r="E21" s="186"/>
      <c r="F21" s="186"/>
      <c r="G21" s="15">
        <v>14</v>
      </c>
      <c r="H21" s="33">
        <v>2292869</v>
      </c>
      <c r="I21" s="33">
        <v>2048945</v>
      </c>
    </row>
    <row r="22" spans="1:9" ht="12.75" customHeight="1">
      <c r="A22" s="186" t="s">
        <v>17</v>
      </c>
      <c r="B22" s="186"/>
      <c r="C22" s="186"/>
      <c r="D22" s="186"/>
      <c r="E22" s="186"/>
      <c r="F22" s="186"/>
      <c r="G22" s="15">
        <v>15</v>
      </c>
      <c r="H22" s="33">
        <v>1088029</v>
      </c>
      <c r="I22" s="33">
        <v>940278</v>
      </c>
    </row>
    <row r="23" spans="1:9" ht="12.75" customHeight="1">
      <c r="A23" s="186" t="s">
        <v>18</v>
      </c>
      <c r="B23" s="186"/>
      <c r="C23" s="186"/>
      <c r="D23" s="186"/>
      <c r="E23" s="186"/>
      <c r="F23" s="186"/>
      <c r="G23" s="15">
        <v>16</v>
      </c>
      <c r="H23" s="33">
        <v>15216</v>
      </c>
      <c r="I23" s="33">
        <v>15216</v>
      </c>
    </row>
    <row r="24" spans="1:9" ht="12.75" customHeight="1">
      <c r="A24" s="186" t="s">
        <v>19</v>
      </c>
      <c r="B24" s="186"/>
      <c r="C24" s="186"/>
      <c r="D24" s="186"/>
      <c r="E24" s="186"/>
      <c r="F24" s="186"/>
      <c r="G24" s="15">
        <v>17</v>
      </c>
      <c r="H24" s="33">
        <v>190621</v>
      </c>
      <c r="I24" s="33">
        <v>129839</v>
      </c>
    </row>
    <row r="25" spans="1:9" ht="12.75" customHeight="1">
      <c r="A25" s="186" t="s">
        <v>20</v>
      </c>
      <c r="B25" s="186"/>
      <c r="C25" s="186"/>
      <c r="D25" s="186"/>
      <c r="E25" s="186"/>
      <c r="F25" s="186"/>
      <c r="G25" s="15">
        <v>18</v>
      </c>
      <c r="H25" s="33">
        <v>550076</v>
      </c>
      <c r="I25" s="33">
        <v>434583</v>
      </c>
    </row>
    <row r="26" spans="1:9" ht="12.75" customHeight="1">
      <c r="A26" s="186" t="s">
        <v>21</v>
      </c>
      <c r="B26" s="186"/>
      <c r="C26" s="186"/>
      <c r="D26" s="186"/>
      <c r="E26" s="186"/>
      <c r="F26" s="186"/>
      <c r="G26" s="15">
        <v>19</v>
      </c>
      <c r="H26" s="33">
        <v>22471995</v>
      </c>
      <c r="I26" s="33">
        <v>19804457</v>
      </c>
    </row>
    <row r="27" spans="1:9" ht="12.75" customHeight="1">
      <c r="A27" s="190" t="s">
        <v>22</v>
      </c>
      <c r="B27" s="190"/>
      <c r="C27" s="190"/>
      <c r="D27" s="190"/>
      <c r="E27" s="190"/>
      <c r="F27" s="190"/>
      <c r="G27" s="16">
        <v>20</v>
      </c>
      <c r="H27" s="34">
        <f>SUM(H28:H37)</f>
        <v>2000162</v>
      </c>
      <c r="I27" s="34">
        <f>SUM(I28:I37)</f>
        <v>1982380</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1850800</v>
      </c>
      <c r="I31" s="33">
        <v>1850800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142262</v>
      </c>
      <c r="I34" s="33">
        <v>124480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7100</v>
      </c>
      <c r="I37" s="33">
        <v>7100</v>
      </c>
    </row>
    <row r="38" spans="1:9" ht="12.75" customHeight="1">
      <c r="A38" s="190" t="s">
        <v>33</v>
      </c>
      <c r="B38" s="190"/>
      <c r="C38" s="190"/>
      <c r="D38" s="190"/>
      <c r="E38" s="190"/>
      <c r="F38" s="190"/>
      <c r="G38" s="16">
        <v>31</v>
      </c>
      <c r="H38" s="34">
        <f>H39+H40+H41+H42</f>
        <v>592684</v>
      </c>
      <c r="I38" s="34">
        <f>I39+I40+I41+I42</f>
        <v>321354</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592684</v>
      </c>
      <c r="I42" s="33">
        <v>321354</v>
      </c>
    </row>
    <row r="43" spans="1:9" ht="12.75" customHeight="1">
      <c r="A43" s="186" t="s">
        <v>38</v>
      </c>
      <c r="B43" s="186"/>
      <c r="C43" s="186"/>
      <c r="D43" s="186"/>
      <c r="E43" s="186"/>
      <c r="F43" s="186"/>
      <c r="G43" s="15">
        <v>36</v>
      </c>
      <c r="H43" s="33">
        <v>521573</v>
      </c>
      <c r="I43" s="33">
        <v>524774</v>
      </c>
    </row>
    <row r="44" spans="1:9" ht="12.75" customHeight="1">
      <c r="A44" s="188" t="s">
        <v>382</v>
      </c>
      <c r="B44" s="188"/>
      <c r="C44" s="188"/>
      <c r="D44" s="188"/>
      <c r="E44" s="188"/>
      <c r="F44" s="188"/>
      <c r="G44" s="16">
        <v>37</v>
      </c>
      <c r="H44" s="34">
        <f>H45+H53+H60+H70</f>
        <v>34278763</v>
      </c>
      <c r="I44" s="34">
        <f>I45+I53+I60+I70</f>
        <v>29711082</v>
      </c>
    </row>
    <row r="45" spans="1:9" ht="12.75" customHeight="1">
      <c r="A45" s="190" t="s">
        <v>39</v>
      </c>
      <c r="B45" s="190"/>
      <c r="C45" s="190"/>
      <c r="D45" s="190"/>
      <c r="E45" s="190"/>
      <c r="F45" s="190"/>
      <c r="G45" s="16">
        <v>38</v>
      </c>
      <c r="H45" s="34">
        <f>SUM(H46:H52)</f>
        <v>11874351</v>
      </c>
      <c r="I45" s="34">
        <f>SUM(I46:I52)</f>
        <v>11634671</v>
      </c>
    </row>
    <row r="46" spans="1:9" ht="12.75" customHeight="1">
      <c r="A46" s="186" t="s">
        <v>40</v>
      </c>
      <c r="B46" s="186"/>
      <c r="C46" s="186"/>
      <c r="D46" s="186"/>
      <c r="E46" s="186"/>
      <c r="F46" s="186"/>
      <c r="G46" s="15">
        <v>39</v>
      </c>
      <c r="H46" s="33">
        <v>6026372</v>
      </c>
      <c r="I46" s="33">
        <v>6353325</v>
      </c>
    </row>
    <row r="47" spans="1:9" ht="12.75" customHeight="1">
      <c r="A47" s="186" t="s">
        <v>41</v>
      </c>
      <c r="B47" s="186"/>
      <c r="C47" s="186"/>
      <c r="D47" s="186"/>
      <c r="E47" s="186"/>
      <c r="F47" s="186"/>
      <c r="G47" s="15">
        <v>40</v>
      </c>
      <c r="H47" s="33">
        <v>172515</v>
      </c>
      <c r="I47" s="33">
        <v>306075</v>
      </c>
    </row>
    <row r="48" spans="1:9" ht="12.75" customHeight="1">
      <c r="A48" s="186" t="s">
        <v>42</v>
      </c>
      <c r="B48" s="186"/>
      <c r="C48" s="186"/>
      <c r="D48" s="186"/>
      <c r="E48" s="186"/>
      <c r="F48" s="186"/>
      <c r="G48" s="15">
        <v>41</v>
      </c>
      <c r="H48" s="33">
        <v>2235982</v>
      </c>
      <c r="I48" s="33">
        <v>2874458</v>
      </c>
    </row>
    <row r="49" spans="1:9" ht="12.75" customHeight="1">
      <c r="A49" s="186" t="s">
        <v>43</v>
      </c>
      <c r="B49" s="186"/>
      <c r="C49" s="186"/>
      <c r="D49" s="186"/>
      <c r="E49" s="186"/>
      <c r="F49" s="186"/>
      <c r="G49" s="15">
        <v>42</v>
      </c>
      <c r="H49" s="33">
        <v>1113593</v>
      </c>
      <c r="I49" s="33">
        <v>550605</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2325889</v>
      </c>
      <c r="I51" s="33">
        <v>1550208</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19862084</v>
      </c>
      <c r="I53" s="34">
        <f>SUM(I54:I59)</f>
        <v>16462499</v>
      </c>
    </row>
    <row r="54" spans="1:9" ht="12.75" customHeight="1">
      <c r="A54" s="186" t="s">
        <v>48</v>
      </c>
      <c r="B54" s="186"/>
      <c r="C54" s="186"/>
      <c r="D54" s="186"/>
      <c r="E54" s="186"/>
      <c r="F54" s="186"/>
      <c r="G54" s="15">
        <v>47</v>
      </c>
      <c r="H54" s="33">
        <v>0</v>
      </c>
      <c r="I54" s="33">
        <v>8319</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17563980</v>
      </c>
      <c r="I56" s="33">
        <v>15118763</v>
      </c>
    </row>
    <row r="57" spans="1:9" ht="12.75" customHeight="1">
      <c r="A57" s="186" t="s">
        <v>51</v>
      </c>
      <c r="B57" s="186"/>
      <c r="C57" s="186"/>
      <c r="D57" s="186"/>
      <c r="E57" s="186"/>
      <c r="F57" s="186"/>
      <c r="G57" s="15">
        <v>50</v>
      </c>
      <c r="H57" s="33">
        <v>6648</v>
      </c>
      <c r="I57" s="33">
        <v>1278</v>
      </c>
    </row>
    <row r="58" spans="1:9" ht="12.75" customHeight="1">
      <c r="A58" s="186" t="s">
        <v>52</v>
      </c>
      <c r="B58" s="186"/>
      <c r="C58" s="186"/>
      <c r="D58" s="186"/>
      <c r="E58" s="186"/>
      <c r="F58" s="186"/>
      <c r="G58" s="15">
        <v>51</v>
      </c>
      <c r="H58" s="33">
        <v>807858</v>
      </c>
      <c r="I58" s="33">
        <v>327774</v>
      </c>
    </row>
    <row r="59" spans="1:9" ht="12.75" customHeight="1">
      <c r="A59" s="186" t="s">
        <v>53</v>
      </c>
      <c r="B59" s="186"/>
      <c r="C59" s="186"/>
      <c r="D59" s="186"/>
      <c r="E59" s="186"/>
      <c r="F59" s="186"/>
      <c r="G59" s="15">
        <v>52</v>
      </c>
      <c r="H59" s="33">
        <v>1483598</v>
      </c>
      <c r="I59" s="33">
        <v>1006365</v>
      </c>
    </row>
    <row r="60" spans="1:9" ht="12.75" customHeight="1">
      <c r="A60" s="190" t="s">
        <v>54</v>
      </c>
      <c r="B60" s="190"/>
      <c r="C60" s="190"/>
      <c r="D60" s="190"/>
      <c r="E60" s="190"/>
      <c r="F60" s="190"/>
      <c r="G60" s="16">
        <v>53</v>
      </c>
      <c r="H60" s="34">
        <f>SUM(H61:H69)</f>
        <v>880374</v>
      </c>
      <c r="I60" s="34">
        <f>SUM(I61:I69)</f>
        <v>396931</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718876</v>
      </c>
      <c r="I68" s="33">
        <v>392515</v>
      </c>
    </row>
    <row r="69" spans="1:9" ht="12.75" customHeight="1">
      <c r="A69" s="186" t="s">
        <v>56</v>
      </c>
      <c r="B69" s="186"/>
      <c r="C69" s="186"/>
      <c r="D69" s="186"/>
      <c r="E69" s="186"/>
      <c r="F69" s="186"/>
      <c r="G69" s="15">
        <v>62</v>
      </c>
      <c r="H69" s="33">
        <v>161498</v>
      </c>
      <c r="I69" s="33">
        <v>4416</v>
      </c>
    </row>
    <row r="70" spans="1:9" ht="12.75" customHeight="1">
      <c r="A70" s="186" t="s">
        <v>57</v>
      </c>
      <c r="B70" s="186"/>
      <c r="C70" s="186"/>
      <c r="D70" s="186"/>
      <c r="E70" s="186"/>
      <c r="F70" s="186"/>
      <c r="G70" s="15">
        <v>63</v>
      </c>
      <c r="H70" s="33">
        <v>1661954</v>
      </c>
      <c r="I70" s="33">
        <v>1216981</v>
      </c>
    </row>
    <row r="71" spans="1:9" ht="12.75" customHeight="1">
      <c r="A71" s="187" t="s">
        <v>58</v>
      </c>
      <c r="B71" s="187"/>
      <c r="C71" s="187"/>
      <c r="D71" s="187"/>
      <c r="E71" s="187"/>
      <c r="F71" s="187"/>
      <c r="G71" s="15">
        <v>64</v>
      </c>
      <c r="H71" s="33">
        <v>665069</v>
      </c>
      <c r="I71" s="33">
        <v>536540</v>
      </c>
    </row>
    <row r="72" spans="1:9" ht="12.75" customHeight="1">
      <c r="A72" s="188" t="s">
        <v>383</v>
      </c>
      <c r="B72" s="188"/>
      <c r="C72" s="188"/>
      <c r="D72" s="188"/>
      <c r="E72" s="188"/>
      <c r="F72" s="188"/>
      <c r="G72" s="16">
        <v>65</v>
      </c>
      <c r="H72" s="34">
        <f>H8+H9+H44+H71</f>
        <v>158187308</v>
      </c>
      <c r="I72" s="34">
        <f>I8+I9+I44+I71</f>
        <v>151765514</v>
      </c>
    </row>
    <row r="73" spans="1:9" ht="12.75" customHeight="1">
      <c r="A73" s="187" t="s">
        <v>59</v>
      </c>
      <c r="B73" s="187"/>
      <c r="C73" s="187"/>
      <c r="D73" s="187"/>
      <c r="E73" s="187"/>
      <c r="F73" s="187"/>
      <c r="G73" s="15">
        <v>66</v>
      </c>
      <c r="H73" s="33">
        <v>18231253</v>
      </c>
      <c r="I73" s="33">
        <v>16708847</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81536874</v>
      </c>
      <c r="I75" s="34">
        <f>I76+I77+I78+I84+I85+I89+I92+I95</f>
        <v>72243601</v>
      </c>
    </row>
    <row r="76" spans="1:9" ht="12.75" customHeight="1">
      <c r="A76" s="186" t="s">
        <v>61</v>
      </c>
      <c r="B76" s="186"/>
      <c r="C76" s="186"/>
      <c r="D76" s="186"/>
      <c r="E76" s="186"/>
      <c r="F76" s="186"/>
      <c r="G76" s="15">
        <v>68</v>
      </c>
      <c r="H76" s="33">
        <v>81711000</v>
      </c>
      <c r="I76" s="33">
        <v>81711000</v>
      </c>
    </row>
    <row r="77" spans="1:9" ht="12.75" customHeight="1">
      <c r="A77" s="186" t="s">
        <v>62</v>
      </c>
      <c r="B77" s="186"/>
      <c r="C77" s="186"/>
      <c r="D77" s="186"/>
      <c r="E77" s="186"/>
      <c r="F77" s="186"/>
      <c r="G77" s="15">
        <v>69</v>
      </c>
      <c r="H77" s="33">
        <v>1815029</v>
      </c>
      <c r="I77" s="33">
        <v>1815029</v>
      </c>
    </row>
    <row r="78" spans="1:9" ht="12.75" customHeight="1">
      <c r="A78" s="190" t="s">
        <v>63</v>
      </c>
      <c r="B78" s="190"/>
      <c r="C78" s="190"/>
      <c r="D78" s="190"/>
      <c r="E78" s="190"/>
      <c r="F78" s="190"/>
      <c r="G78" s="16">
        <v>70</v>
      </c>
      <c r="H78" s="34">
        <f>SUM(H79:H83)</f>
        <v>2529796</v>
      </c>
      <c r="I78" s="34">
        <f>SUM(I79:I83)</f>
        <v>2529796</v>
      </c>
    </row>
    <row r="79" spans="1:9" ht="12.75" customHeight="1">
      <c r="A79" s="186" t="s">
        <v>64</v>
      </c>
      <c r="B79" s="186"/>
      <c r="C79" s="186"/>
      <c r="D79" s="186"/>
      <c r="E79" s="186"/>
      <c r="F79" s="186"/>
      <c r="G79" s="15">
        <v>71</v>
      </c>
      <c r="H79" s="33">
        <v>2529796</v>
      </c>
      <c r="I79" s="33">
        <v>2529796</v>
      </c>
    </row>
    <row r="80" spans="1:9" ht="12.75" customHeight="1">
      <c r="A80" s="186" t="s">
        <v>65</v>
      </c>
      <c r="B80" s="186"/>
      <c r="C80" s="186"/>
      <c r="D80" s="186"/>
      <c r="E80" s="186"/>
      <c r="F80" s="186"/>
      <c r="G80" s="15">
        <v>72</v>
      </c>
      <c r="H80" s="33">
        <v>6923211</v>
      </c>
      <c r="I80" s="33">
        <v>6923211</v>
      </c>
    </row>
    <row r="81" spans="1:9" ht="12.75" customHeight="1">
      <c r="A81" s="186" t="s">
        <v>66</v>
      </c>
      <c r="B81" s="186"/>
      <c r="C81" s="186"/>
      <c r="D81" s="186"/>
      <c r="E81" s="186"/>
      <c r="F81" s="186"/>
      <c r="G81" s="15">
        <v>73</v>
      </c>
      <c r="H81" s="33">
        <v>-6923211</v>
      </c>
      <c r="I81" s="33">
        <v>-6923211</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5560398</v>
      </c>
      <c r="I84" s="120">
        <v>3563782</v>
      </c>
    </row>
    <row r="85" spans="1:9" ht="12.75" customHeight="1">
      <c r="A85" s="190" t="s">
        <v>70</v>
      </c>
      <c r="B85" s="190"/>
      <c r="C85" s="190"/>
      <c r="D85" s="190"/>
      <c r="E85" s="190"/>
      <c r="F85" s="190"/>
      <c r="G85" s="16">
        <v>77</v>
      </c>
      <c r="H85" s="34">
        <f>H86+H87+H88</f>
        <v>-91674</v>
      </c>
      <c r="I85" s="34">
        <f>I86+I87+I88</f>
        <v>-106256</v>
      </c>
    </row>
    <row r="86" spans="1:9" ht="12.75" customHeight="1">
      <c r="A86" s="186" t="s">
        <v>71</v>
      </c>
      <c r="B86" s="186"/>
      <c r="C86" s="186"/>
      <c r="D86" s="186"/>
      <c r="E86" s="186"/>
      <c r="F86" s="186"/>
      <c r="G86" s="15">
        <v>78</v>
      </c>
      <c r="H86" s="33">
        <v>-91674</v>
      </c>
      <c r="I86" s="33">
        <v>-106256</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569229</v>
      </c>
      <c r="I89" s="34">
        <f>I90-I91</f>
        <v>-7614148</v>
      </c>
    </row>
    <row r="90" spans="1:9" ht="12.75" customHeight="1">
      <c r="A90" s="186" t="s">
        <v>75</v>
      </c>
      <c r="B90" s="186"/>
      <c r="C90" s="186"/>
      <c r="D90" s="186"/>
      <c r="E90" s="186"/>
      <c r="F90" s="186"/>
      <c r="G90" s="15">
        <v>82</v>
      </c>
      <c r="H90" s="33">
        <v>569229</v>
      </c>
      <c r="I90" s="33">
        <v>2942756</v>
      </c>
    </row>
    <row r="91" spans="1:9" ht="12.75" customHeight="1">
      <c r="A91" s="186" t="s">
        <v>76</v>
      </c>
      <c r="B91" s="186"/>
      <c r="C91" s="186"/>
      <c r="D91" s="186"/>
      <c r="E91" s="186"/>
      <c r="F91" s="186"/>
      <c r="G91" s="15">
        <v>83</v>
      </c>
      <c r="H91" s="33">
        <v>0</v>
      </c>
      <c r="I91" s="33">
        <v>10556904</v>
      </c>
    </row>
    <row r="92" spans="1:9" ht="12.75" customHeight="1">
      <c r="A92" s="190" t="s">
        <v>77</v>
      </c>
      <c r="B92" s="190"/>
      <c r="C92" s="190"/>
      <c r="D92" s="190"/>
      <c r="E92" s="190"/>
      <c r="F92" s="190"/>
      <c r="G92" s="16">
        <v>84</v>
      </c>
      <c r="H92" s="34">
        <f>H93-H94</f>
        <v>-10556904</v>
      </c>
      <c r="I92" s="34">
        <f>I93-I94</f>
        <v>-9655602</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10556904</v>
      </c>
      <c r="I94" s="33">
        <v>9655602</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252914</v>
      </c>
      <c r="I96" s="34">
        <f>SUM(I97:I102)</f>
        <v>339976</v>
      </c>
    </row>
    <row r="97" spans="1:9" ht="12.75" customHeight="1">
      <c r="A97" s="186" t="s">
        <v>81</v>
      </c>
      <c r="B97" s="186"/>
      <c r="C97" s="186"/>
      <c r="D97" s="186"/>
      <c r="E97" s="186"/>
      <c r="F97" s="186"/>
      <c r="G97" s="15">
        <v>89</v>
      </c>
      <c r="H97" s="33">
        <v>152734</v>
      </c>
      <c r="I97" s="33">
        <v>160889</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100180</v>
      </c>
      <c r="I99" s="33">
        <v>179087</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39424991</v>
      </c>
      <c r="I103" s="34">
        <f>SUM(I104:I114)</f>
        <v>37752743</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38181019</v>
      </c>
      <c r="I109" s="33">
        <v>33476680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23397</v>
      </c>
      <c r="I113" s="33">
        <v>3432400</v>
      </c>
    </row>
    <row r="114" spans="1:9" ht="12.75" customHeight="1">
      <c r="A114" s="186" t="s">
        <v>97</v>
      </c>
      <c r="B114" s="186"/>
      <c r="C114" s="186"/>
      <c r="D114" s="186"/>
      <c r="E114" s="186"/>
      <c r="F114" s="186"/>
      <c r="G114" s="15">
        <v>106</v>
      </c>
      <c r="H114" s="33">
        <v>1220575</v>
      </c>
      <c r="I114" s="33">
        <v>843663</v>
      </c>
    </row>
    <row r="115" spans="1:9" ht="12.75" customHeight="1">
      <c r="A115" s="188" t="s">
        <v>387</v>
      </c>
      <c r="B115" s="188"/>
      <c r="C115" s="188"/>
      <c r="D115" s="188"/>
      <c r="E115" s="188"/>
      <c r="F115" s="188"/>
      <c r="G115" s="16">
        <v>107</v>
      </c>
      <c r="H115" s="34">
        <f>SUM(H116:H129)</f>
        <v>33869482</v>
      </c>
      <c r="I115" s="34">
        <f>SUM(I116:I129)</f>
        <v>36643754</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349800</v>
      </c>
      <c r="I118" s="33">
        <v>349800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360500</v>
      </c>
      <c r="I120" s="33">
        <v>0</v>
      </c>
    </row>
    <row r="121" spans="1:9" ht="12.75" customHeight="1">
      <c r="A121" s="186" t="s">
        <v>92</v>
      </c>
      <c r="B121" s="186"/>
      <c r="C121" s="186"/>
      <c r="D121" s="186"/>
      <c r="E121" s="186"/>
      <c r="F121" s="186"/>
      <c r="G121" s="15">
        <v>113</v>
      </c>
      <c r="H121" s="33">
        <v>6021833</v>
      </c>
      <c r="I121" s="33">
        <v>6530989</v>
      </c>
    </row>
    <row r="122" spans="1:9" ht="12.75" customHeight="1">
      <c r="A122" s="186" t="s">
        <v>93</v>
      </c>
      <c r="B122" s="186"/>
      <c r="C122" s="186"/>
      <c r="D122" s="186"/>
      <c r="E122" s="186"/>
      <c r="F122" s="186"/>
      <c r="G122" s="15">
        <v>114</v>
      </c>
      <c r="H122" s="33">
        <v>200198</v>
      </c>
      <c r="I122" s="33">
        <v>9087</v>
      </c>
    </row>
    <row r="123" spans="1:9" ht="12.75" customHeight="1">
      <c r="A123" s="186" t="s">
        <v>94</v>
      </c>
      <c r="B123" s="186"/>
      <c r="C123" s="186"/>
      <c r="D123" s="186"/>
      <c r="E123" s="186"/>
      <c r="F123" s="186"/>
      <c r="G123" s="15">
        <v>115</v>
      </c>
      <c r="H123" s="33">
        <v>23357396</v>
      </c>
      <c r="I123" s="33">
        <v>22731829</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1556853</v>
      </c>
      <c r="I125" s="33">
        <v>1358985</v>
      </c>
    </row>
    <row r="126" spans="1:9">
      <c r="A126" s="186" t="s">
        <v>99</v>
      </c>
      <c r="B126" s="186"/>
      <c r="C126" s="186"/>
      <c r="D126" s="186"/>
      <c r="E126" s="186"/>
      <c r="F126" s="186"/>
      <c r="G126" s="15">
        <v>118</v>
      </c>
      <c r="H126" s="33">
        <v>779693</v>
      </c>
      <c r="I126" s="33">
        <v>662657</v>
      </c>
    </row>
    <row r="127" spans="1:9">
      <c r="A127" s="186" t="s">
        <v>100</v>
      </c>
      <c r="B127" s="186"/>
      <c r="C127" s="186"/>
      <c r="D127" s="186"/>
      <c r="E127" s="186"/>
      <c r="F127" s="186"/>
      <c r="G127" s="15">
        <v>119</v>
      </c>
      <c r="H127" s="33">
        <v>1024168</v>
      </c>
      <c r="I127" s="33">
        <v>1024168</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219041</v>
      </c>
      <c r="I129" s="33">
        <v>3976239</v>
      </c>
    </row>
    <row r="130" spans="1:9" ht="22.15" customHeight="1">
      <c r="A130" s="187" t="s">
        <v>103</v>
      </c>
      <c r="B130" s="187"/>
      <c r="C130" s="187"/>
      <c r="D130" s="187"/>
      <c r="E130" s="187"/>
      <c r="F130" s="187"/>
      <c r="G130" s="15">
        <v>122</v>
      </c>
      <c r="H130" s="33">
        <v>3103547</v>
      </c>
      <c r="I130" s="33">
        <v>4785440</v>
      </c>
    </row>
    <row r="131" spans="1:9">
      <c r="A131" s="188" t="s">
        <v>388</v>
      </c>
      <c r="B131" s="188"/>
      <c r="C131" s="188"/>
      <c r="D131" s="188"/>
      <c r="E131" s="188"/>
      <c r="F131" s="188"/>
      <c r="G131" s="16">
        <v>123</v>
      </c>
      <c r="H131" s="34">
        <f>H75+H96+H103+H115+H130</f>
        <v>158187808</v>
      </c>
      <c r="I131" s="34">
        <f>I75+I96+I103+I115+I130</f>
        <v>151765514</v>
      </c>
    </row>
    <row r="132" spans="1:9">
      <c r="A132" s="187" t="s">
        <v>104</v>
      </c>
      <c r="B132" s="187"/>
      <c r="C132" s="187"/>
      <c r="D132" s="187"/>
      <c r="E132" s="187"/>
      <c r="F132" s="187"/>
      <c r="G132" s="15">
        <v>124</v>
      </c>
      <c r="H132" s="33">
        <v>18231253</v>
      </c>
      <c r="I132" s="33">
        <v>16708847</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5" bottom="0.49"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0" zoomScaleNormal="100" zoomScaleSheetLayoutView="110" workbookViewId="0">
      <selection activeCell="I48" sqref="I48"/>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434</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435</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121602179</v>
      </c>
      <c r="I8" s="37">
        <f>SUM(I9:I13)</f>
        <v>29480123</v>
      </c>
      <c r="J8" s="37">
        <f>SUM(J9:J13)</f>
        <v>117620175</v>
      </c>
      <c r="K8" s="37">
        <f>SUM(K9:K13)</f>
        <v>35380124</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118318712</v>
      </c>
      <c r="I10" s="33">
        <v>27373404</v>
      </c>
      <c r="J10" s="33">
        <v>106457003</v>
      </c>
      <c r="K10" s="33">
        <v>25715431</v>
      </c>
    </row>
    <row r="11" spans="1:11">
      <c r="A11" s="186" t="s">
        <v>123</v>
      </c>
      <c r="B11" s="186"/>
      <c r="C11" s="186"/>
      <c r="D11" s="186"/>
      <c r="E11" s="186"/>
      <c r="F11" s="186"/>
      <c r="G11" s="15">
        <v>128</v>
      </c>
      <c r="H11" s="33">
        <v>170237</v>
      </c>
      <c r="I11" s="33">
        <v>133957</v>
      </c>
      <c r="J11" s="33">
        <v>143633</v>
      </c>
      <c r="K11" s="33">
        <v>52452</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3113230</v>
      </c>
      <c r="I13" s="33">
        <v>1972762</v>
      </c>
      <c r="J13" s="33">
        <v>11019539</v>
      </c>
      <c r="K13" s="33">
        <v>9612241</v>
      </c>
    </row>
    <row r="14" spans="1:11">
      <c r="A14" s="214" t="s">
        <v>126</v>
      </c>
      <c r="B14" s="214"/>
      <c r="C14" s="214"/>
      <c r="D14" s="214"/>
      <c r="E14" s="214"/>
      <c r="F14" s="214"/>
      <c r="G14" s="20">
        <v>131</v>
      </c>
      <c r="H14" s="37">
        <f>H15+H16+H20+H24+H25+H26+H29+H36</f>
        <v>131246090</v>
      </c>
      <c r="I14" s="37">
        <f>I15+I16+I20+I24+I25+I26+I29+I36</f>
        <v>33026316</v>
      </c>
      <c r="J14" s="37">
        <f>J15+J16+J20+J24+J25+J26+J29+J36</f>
        <v>125344493</v>
      </c>
      <c r="K14" s="37">
        <f>K15+K16+K20+K24+K25+K26+K29+K36</f>
        <v>36801356</v>
      </c>
    </row>
    <row r="15" spans="1:11">
      <c r="A15" s="186" t="s">
        <v>108</v>
      </c>
      <c r="B15" s="186"/>
      <c r="C15" s="186"/>
      <c r="D15" s="186"/>
      <c r="E15" s="186"/>
      <c r="F15" s="186"/>
      <c r="G15" s="15">
        <v>132</v>
      </c>
      <c r="H15" s="33">
        <v>660131</v>
      </c>
      <c r="I15" s="33">
        <v>550492</v>
      </c>
      <c r="J15" s="33">
        <v>-767816</v>
      </c>
      <c r="K15" s="33">
        <v>-882567</v>
      </c>
    </row>
    <row r="16" spans="1:11">
      <c r="A16" s="215" t="s">
        <v>127</v>
      </c>
      <c r="B16" s="215"/>
      <c r="C16" s="215"/>
      <c r="D16" s="215"/>
      <c r="E16" s="215"/>
      <c r="F16" s="215"/>
      <c r="G16" s="20">
        <v>133</v>
      </c>
      <c r="H16" s="37">
        <f>SUM(H17:H19)</f>
        <v>84471613</v>
      </c>
      <c r="I16" s="37">
        <f>SUM(I17:I19)</f>
        <v>20156536</v>
      </c>
      <c r="J16" s="37">
        <f>SUM(J17:J19)</f>
        <v>79608038</v>
      </c>
      <c r="K16" s="37">
        <f>SUM(K17:K19)</f>
        <v>19805220</v>
      </c>
    </row>
    <row r="17" spans="1:11">
      <c r="A17" s="216" t="s">
        <v>128</v>
      </c>
      <c r="B17" s="216"/>
      <c r="C17" s="216"/>
      <c r="D17" s="216"/>
      <c r="E17" s="216"/>
      <c r="F17" s="216"/>
      <c r="G17" s="15">
        <v>134</v>
      </c>
      <c r="H17" s="33">
        <v>44178448</v>
      </c>
      <c r="I17" s="33">
        <v>9876593</v>
      </c>
      <c r="J17" s="33">
        <v>42653796</v>
      </c>
      <c r="K17" s="33">
        <v>11439731</v>
      </c>
    </row>
    <row r="18" spans="1:11">
      <c r="A18" s="216" t="s">
        <v>129</v>
      </c>
      <c r="B18" s="216"/>
      <c r="C18" s="216"/>
      <c r="D18" s="216"/>
      <c r="E18" s="216"/>
      <c r="F18" s="216"/>
      <c r="G18" s="15">
        <v>135</v>
      </c>
      <c r="H18" s="33">
        <v>22880898</v>
      </c>
      <c r="I18" s="33">
        <v>5831512</v>
      </c>
      <c r="J18" s="33">
        <v>20197762</v>
      </c>
      <c r="K18" s="33">
        <v>4613057</v>
      </c>
    </row>
    <row r="19" spans="1:11">
      <c r="A19" s="216" t="s">
        <v>130</v>
      </c>
      <c r="B19" s="216"/>
      <c r="C19" s="216"/>
      <c r="D19" s="216"/>
      <c r="E19" s="216"/>
      <c r="F19" s="216"/>
      <c r="G19" s="15">
        <v>136</v>
      </c>
      <c r="H19" s="33">
        <v>17412267</v>
      </c>
      <c r="I19" s="33">
        <v>4448431</v>
      </c>
      <c r="J19" s="33">
        <v>16756480</v>
      </c>
      <c r="K19" s="33">
        <v>3752432</v>
      </c>
    </row>
    <row r="20" spans="1:11">
      <c r="A20" s="215" t="s">
        <v>131</v>
      </c>
      <c r="B20" s="215"/>
      <c r="C20" s="215"/>
      <c r="D20" s="215"/>
      <c r="E20" s="215"/>
      <c r="F20" s="215"/>
      <c r="G20" s="20">
        <v>137</v>
      </c>
      <c r="H20" s="37">
        <f>SUM(H21:H23)</f>
        <v>26620157</v>
      </c>
      <c r="I20" s="37">
        <f>SUM(I21:I23)</f>
        <v>6096670</v>
      </c>
      <c r="J20" s="37">
        <f>SUM(J21:J23)</f>
        <v>23913349</v>
      </c>
      <c r="K20" s="37">
        <f>SUM(K21:K23)</f>
        <v>5670427</v>
      </c>
    </row>
    <row r="21" spans="1:11">
      <c r="A21" s="216" t="s">
        <v>109</v>
      </c>
      <c r="B21" s="216"/>
      <c r="C21" s="216"/>
      <c r="D21" s="216"/>
      <c r="E21" s="216"/>
      <c r="F21" s="216"/>
      <c r="G21" s="15">
        <v>138</v>
      </c>
      <c r="H21" s="33">
        <v>17168795</v>
      </c>
      <c r="I21" s="33">
        <v>4021544</v>
      </c>
      <c r="J21" s="33">
        <v>15617858</v>
      </c>
      <c r="K21" s="33">
        <v>3720301</v>
      </c>
    </row>
    <row r="22" spans="1:11">
      <c r="A22" s="216" t="s">
        <v>110</v>
      </c>
      <c r="B22" s="216"/>
      <c r="C22" s="216"/>
      <c r="D22" s="216"/>
      <c r="E22" s="216"/>
      <c r="F22" s="216"/>
      <c r="G22" s="15">
        <v>139</v>
      </c>
      <c r="H22" s="33">
        <v>5573521</v>
      </c>
      <c r="I22" s="33">
        <v>1186319</v>
      </c>
      <c r="J22" s="33">
        <v>4957511</v>
      </c>
      <c r="K22" s="33">
        <v>1166455</v>
      </c>
    </row>
    <row r="23" spans="1:11">
      <c r="A23" s="216" t="s">
        <v>111</v>
      </c>
      <c r="B23" s="216"/>
      <c r="C23" s="216"/>
      <c r="D23" s="216"/>
      <c r="E23" s="216"/>
      <c r="F23" s="216"/>
      <c r="G23" s="15">
        <v>140</v>
      </c>
      <c r="H23" s="33">
        <v>3877841</v>
      </c>
      <c r="I23" s="33">
        <v>888807</v>
      </c>
      <c r="J23" s="33">
        <v>3337980</v>
      </c>
      <c r="K23" s="33">
        <v>783671</v>
      </c>
    </row>
    <row r="24" spans="1:11">
      <c r="A24" s="186" t="s">
        <v>112</v>
      </c>
      <c r="B24" s="186"/>
      <c r="C24" s="186"/>
      <c r="D24" s="186"/>
      <c r="E24" s="186"/>
      <c r="F24" s="186"/>
      <c r="G24" s="15">
        <v>141</v>
      </c>
      <c r="H24" s="33">
        <v>8675260</v>
      </c>
      <c r="I24" s="33">
        <v>2126200</v>
      </c>
      <c r="J24" s="33">
        <v>9034227</v>
      </c>
      <c r="K24" s="33">
        <v>3193342</v>
      </c>
    </row>
    <row r="25" spans="1:11">
      <c r="A25" s="186" t="s">
        <v>113</v>
      </c>
      <c r="B25" s="186"/>
      <c r="C25" s="186"/>
      <c r="D25" s="186"/>
      <c r="E25" s="186"/>
      <c r="F25" s="186"/>
      <c r="G25" s="15">
        <v>142</v>
      </c>
      <c r="H25" s="33">
        <v>3411119</v>
      </c>
      <c r="I25" s="33">
        <v>1044207</v>
      </c>
      <c r="J25" s="33">
        <v>3206110</v>
      </c>
      <c r="K25" s="33">
        <v>1138321</v>
      </c>
    </row>
    <row r="26" spans="1:11">
      <c r="A26" s="215" t="s">
        <v>132</v>
      </c>
      <c r="B26" s="215"/>
      <c r="C26" s="215"/>
      <c r="D26" s="215"/>
      <c r="E26" s="215"/>
      <c r="F26" s="215"/>
      <c r="G26" s="20">
        <v>143</v>
      </c>
      <c r="H26" s="37">
        <f>H27+H28</f>
        <v>2683104</v>
      </c>
      <c r="I26" s="37">
        <f>I27+I28</f>
        <v>917855</v>
      </c>
      <c r="J26" s="37">
        <f>J27+J28</f>
        <v>3755094</v>
      </c>
      <c r="K26" s="37">
        <f>K27+K28</f>
        <v>3755094</v>
      </c>
    </row>
    <row r="27" spans="1:11">
      <c r="A27" s="216" t="s">
        <v>133</v>
      </c>
      <c r="B27" s="216"/>
      <c r="C27" s="216"/>
      <c r="D27" s="216"/>
      <c r="E27" s="216"/>
      <c r="F27" s="216"/>
      <c r="G27" s="15">
        <v>144</v>
      </c>
      <c r="H27" s="33">
        <v>124096</v>
      </c>
      <c r="I27" s="33">
        <v>124096</v>
      </c>
      <c r="J27" s="33">
        <v>0</v>
      </c>
      <c r="K27" s="33">
        <v>0</v>
      </c>
    </row>
    <row r="28" spans="1:11">
      <c r="A28" s="216" t="s">
        <v>134</v>
      </c>
      <c r="B28" s="216"/>
      <c r="C28" s="216"/>
      <c r="D28" s="216"/>
      <c r="E28" s="216"/>
      <c r="F28" s="216"/>
      <c r="G28" s="15">
        <v>145</v>
      </c>
      <c r="H28" s="33">
        <v>2559008</v>
      </c>
      <c r="I28" s="33">
        <v>793759</v>
      </c>
      <c r="J28" s="33">
        <v>3755094</v>
      </c>
      <c r="K28" s="33">
        <v>3755094</v>
      </c>
    </row>
    <row r="29" spans="1:11">
      <c r="A29" s="215" t="s">
        <v>135</v>
      </c>
      <c r="B29" s="215"/>
      <c r="C29" s="215"/>
      <c r="D29" s="215"/>
      <c r="E29" s="215"/>
      <c r="F29" s="215"/>
      <c r="G29" s="20">
        <v>146</v>
      </c>
      <c r="H29" s="37">
        <f>SUM(H30:H35)</f>
        <v>1035112</v>
      </c>
      <c r="I29" s="37">
        <f>SUM(I30:I35)</f>
        <v>1035112</v>
      </c>
      <c r="J29" s="37">
        <f>SUM(J30:J35)</f>
        <v>1016175</v>
      </c>
      <c r="K29" s="37">
        <f>SUM(K30:K35)</f>
        <v>1016175</v>
      </c>
    </row>
    <row r="30" spans="1:11">
      <c r="A30" s="216" t="s">
        <v>136</v>
      </c>
      <c r="B30" s="216"/>
      <c r="C30" s="216"/>
      <c r="D30" s="216"/>
      <c r="E30" s="216"/>
      <c r="F30" s="216"/>
      <c r="G30" s="15">
        <v>147</v>
      </c>
      <c r="H30" s="33">
        <v>1035112</v>
      </c>
      <c r="I30" s="33">
        <v>1035112</v>
      </c>
      <c r="J30" s="33">
        <v>937268</v>
      </c>
      <c r="K30" s="33">
        <v>937268</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78907</v>
      </c>
      <c r="K32" s="33">
        <v>78907</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3689594</v>
      </c>
      <c r="I36" s="33">
        <v>1099244</v>
      </c>
      <c r="J36" s="33">
        <v>5579316</v>
      </c>
      <c r="K36" s="33">
        <v>3105344</v>
      </c>
    </row>
    <row r="37" spans="1:11">
      <c r="A37" s="214" t="s">
        <v>142</v>
      </c>
      <c r="B37" s="214"/>
      <c r="C37" s="214"/>
      <c r="D37" s="214"/>
      <c r="E37" s="214"/>
      <c r="F37" s="214"/>
      <c r="G37" s="20">
        <v>154</v>
      </c>
      <c r="H37" s="37">
        <f>SUM(H38:H47)</f>
        <v>724024</v>
      </c>
      <c r="I37" s="37">
        <f>SUM(I38:I47)</f>
        <v>646996</v>
      </c>
      <c r="J37" s="37">
        <f>SUM(J38:J47)</f>
        <v>60639</v>
      </c>
      <c r="K37" s="37">
        <f>SUM(K38:K47)</f>
        <v>22924</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44</v>
      </c>
      <c r="I43" s="33">
        <v>15</v>
      </c>
      <c r="J43" s="33">
        <v>22</v>
      </c>
      <c r="K43" s="33">
        <v>0</v>
      </c>
    </row>
    <row r="44" spans="1:11">
      <c r="A44" s="186" t="s">
        <v>149</v>
      </c>
      <c r="B44" s="186"/>
      <c r="C44" s="186"/>
      <c r="D44" s="186"/>
      <c r="E44" s="186"/>
      <c r="F44" s="186"/>
      <c r="G44" s="15">
        <v>161</v>
      </c>
      <c r="H44" s="33">
        <v>35852</v>
      </c>
      <c r="I44" s="33">
        <v>23684</v>
      </c>
      <c r="J44" s="33">
        <v>12311</v>
      </c>
      <c r="K44" s="33">
        <v>1804</v>
      </c>
    </row>
    <row r="45" spans="1:11">
      <c r="A45" s="186" t="s">
        <v>150</v>
      </c>
      <c r="B45" s="186"/>
      <c r="C45" s="186"/>
      <c r="D45" s="186"/>
      <c r="E45" s="186"/>
      <c r="F45" s="186"/>
      <c r="G45" s="15">
        <v>162</v>
      </c>
      <c r="H45" s="33">
        <v>672079</v>
      </c>
      <c r="I45" s="33">
        <v>607224</v>
      </c>
      <c r="J45" s="33">
        <v>47283</v>
      </c>
      <c r="K45" s="33">
        <v>21114</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16049</v>
      </c>
      <c r="I47" s="33">
        <v>16073</v>
      </c>
      <c r="J47" s="33">
        <v>1023</v>
      </c>
      <c r="K47" s="33">
        <v>6</v>
      </c>
    </row>
    <row r="48" spans="1:11">
      <c r="A48" s="214" t="s">
        <v>153</v>
      </c>
      <c r="B48" s="214"/>
      <c r="C48" s="214"/>
      <c r="D48" s="214"/>
      <c r="E48" s="214"/>
      <c r="F48" s="214"/>
      <c r="G48" s="20">
        <v>165</v>
      </c>
      <c r="H48" s="37">
        <f>SUM(H49:H55)</f>
        <v>1637017</v>
      </c>
      <c r="I48" s="37">
        <f>SUM(I49:I55)</f>
        <v>412048</v>
      </c>
      <c r="J48" s="37">
        <f>SUM(J49:J55)</f>
        <v>1991923</v>
      </c>
      <c r="K48" s="37">
        <f>SUM(K49:K55)</f>
        <v>728378</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1573139</v>
      </c>
      <c r="I51" s="33">
        <v>348257</v>
      </c>
      <c r="J51" s="33">
        <v>1800437</v>
      </c>
      <c r="K51" s="33">
        <v>559500</v>
      </c>
    </row>
    <row r="52" spans="1:11">
      <c r="A52" s="210" t="s">
        <v>157</v>
      </c>
      <c r="B52" s="210"/>
      <c r="C52" s="210"/>
      <c r="D52" s="210"/>
      <c r="E52" s="210"/>
      <c r="F52" s="210"/>
      <c r="G52" s="15">
        <v>169</v>
      </c>
      <c r="H52" s="33">
        <v>63618</v>
      </c>
      <c r="I52" s="33">
        <v>63618</v>
      </c>
      <c r="J52" s="33">
        <v>179490</v>
      </c>
      <c r="K52" s="33">
        <v>168878</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260</v>
      </c>
      <c r="I55" s="33">
        <v>173</v>
      </c>
      <c r="J55" s="33">
        <v>11996</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122326203</v>
      </c>
      <c r="I60" s="37">
        <f t="shared" ref="I60:K60" si="0">I8+I37+I56+I57</f>
        <v>30127119</v>
      </c>
      <c r="J60" s="37">
        <f t="shared" si="0"/>
        <v>117680814</v>
      </c>
      <c r="K60" s="37">
        <f t="shared" si="0"/>
        <v>35403048</v>
      </c>
    </row>
    <row r="61" spans="1:11">
      <c r="A61" s="214" t="s">
        <v>166</v>
      </c>
      <c r="B61" s="214"/>
      <c r="C61" s="214"/>
      <c r="D61" s="214"/>
      <c r="E61" s="214"/>
      <c r="F61" s="214"/>
      <c r="G61" s="20">
        <v>178</v>
      </c>
      <c r="H61" s="37">
        <f>H14+H48+H58+H59</f>
        <v>132883107</v>
      </c>
      <c r="I61" s="37">
        <f t="shared" ref="I61:K61" si="1">I14+I48+I58+I59</f>
        <v>33438364</v>
      </c>
      <c r="J61" s="37">
        <f t="shared" si="1"/>
        <v>127336416</v>
      </c>
      <c r="K61" s="37">
        <f t="shared" si="1"/>
        <v>37529734</v>
      </c>
    </row>
    <row r="62" spans="1:11">
      <c r="A62" s="214" t="s">
        <v>167</v>
      </c>
      <c r="B62" s="214"/>
      <c r="C62" s="214"/>
      <c r="D62" s="214"/>
      <c r="E62" s="214"/>
      <c r="F62" s="214"/>
      <c r="G62" s="20">
        <v>179</v>
      </c>
      <c r="H62" s="37">
        <f>H60-H61</f>
        <v>-10556904</v>
      </c>
      <c r="I62" s="37">
        <f t="shared" ref="I62:K62" si="2">I60-I61</f>
        <v>-3311245</v>
      </c>
      <c r="J62" s="37">
        <f t="shared" si="2"/>
        <v>-9655602</v>
      </c>
      <c r="K62" s="37">
        <f t="shared" si="2"/>
        <v>-2126686</v>
      </c>
    </row>
    <row r="63" spans="1:11">
      <c r="A63" s="213" t="s">
        <v>168</v>
      </c>
      <c r="B63" s="213"/>
      <c r="C63" s="213"/>
      <c r="D63" s="213"/>
      <c r="E63" s="213"/>
      <c r="F63" s="213"/>
      <c r="G63" s="20">
        <v>180</v>
      </c>
      <c r="H63" s="37">
        <f>+IF((H60-H61)&gt;0,(H60-H61),0)</f>
        <v>0</v>
      </c>
      <c r="I63" s="37">
        <f t="shared" ref="I63:K63" si="3">+IF((I60-I61)&gt;0,(I60-I61),0)</f>
        <v>0</v>
      </c>
      <c r="J63" s="37">
        <f t="shared" si="3"/>
        <v>0</v>
      </c>
      <c r="K63" s="37">
        <f t="shared" si="3"/>
        <v>0</v>
      </c>
    </row>
    <row r="64" spans="1:11">
      <c r="A64" s="213" t="s">
        <v>169</v>
      </c>
      <c r="B64" s="213"/>
      <c r="C64" s="213"/>
      <c r="D64" s="213"/>
      <c r="E64" s="213"/>
      <c r="F64" s="213"/>
      <c r="G64" s="20">
        <v>181</v>
      </c>
      <c r="H64" s="37">
        <f>+IF((H60-H61)&lt;0,(H60-H61),0)</f>
        <v>-10556904</v>
      </c>
      <c r="I64" s="37">
        <f t="shared" ref="I64:K64" si="4">+IF((I60-I61)&lt;0,(I60-I61),0)</f>
        <v>-3311245</v>
      </c>
      <c r="J64" s="37">
        <f t="shared" si="4"/>
        <v>-9655602</v>
      </c>
      <c r="K64" s="37">
        <f t="shared" si="4"/>
        <v>-2126686</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-10556904</v>
      </c>
      <c r="I66" s="37">
        <f t="shared" ref="I66:K66" si="5">I62-I65</f>
        <v>-3311245</v>
      </c>
      <c r="J66" s="37">
        <f t="shared" si="5"/>
        <v>-9655602</v>
      </c>
      <c r="K66" s="37">
        <f t="shared" si="5"/>
        <v>-2126686</v>
      </c>
    </row>
    <row r="67" spans="1:11">
      <c r="A67" s="213" t="s">
        <v>171</v>
      </c>
      <c r="B67" s="213"/>
      <c r="C67" s="213"/>
      <c r="D67" s="213"/>
      <c r="E67" s="213"/>
      <c r="F67" s="213"/>
      <c r="G67" s="20">
        <v>184</v>
      </c>
      <c r="H67" s="37">
        <f>+IF((H62-H65)&gt;0,(H62-H65),0)</f>
        <v>0</v>
      </c>
      <c r="I67" s="37">
        <f t="shared" ref="I67:K67" si="6">+IF((I62-I65)&gt;0,(I62-I65),0)</f>
        <v>0</v>
      </c>
      <c r="J67" s="37">
        <f t="shared" si="6"/>
        <v>0</v>
      </c>
      <c r="K67" s="37">
        <f t="shared" si="6"/>
        <v>0</v>
      </c>
    </row>
    <row r="68" spans="1:11">
      <c r="A68" s="213" t="s">
        <v>172</v>
      </c>
      <c r="B68" s="213"/>
      <c r="C68" s="213"/>
      <c r="D68" s="213"/>
      <c r="E68" s="213"/>
      <c r="F68" s="213"/>
      <c r="G68" s="20">
        <v>185</v>
      </c>
      <c r="H68" s="37">
        <f>+IF((H62-H65)&lt;0,(H62-H65),0)</f>
        <v>-10556904</v>
      </c>
      <c r="I68" s="37">
        <f t="shared" ref="I68:K68" si="7">+IF((I62-I65)&lt;0,(I62-I65),0)</f>
        <v>-3311245</v>
      </c>
      <c r="J68" s="37">
        <f t="shared" si="7"/>
        <v>-9655602</v>
      </c>
      <c r="K68" s="37">
        <f t="shared" si="7"/>
        <v>-2126686</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-10556904</v>
      </c>
      <c r="I89" s="40">
        <v>-3311245</v>
      </c>
      <c r="J89" s="40">
        <v>-9655602</v>
      </c>
      <c r="K89" s="40">
        <v>-2126686</v>
      </c>
    </row>
    <row r="90" spans="1:11" ht="24" customHeight="1">
      <c r="A90" s="207" t="s">
        <v>192</v>
      </c>
      <c r="B90" s="207"/>
      <c r="C90" s="207"/>
      <c r="D90" s="207"/>
      <c r="E90" s="207"/>
      <c r="F90" s="207"/>
      <c r="G90" s="20">
        <v>203</v>
      </c>
      <c r="H90" s="39">
        <f>SUM(H91:H98)</f>
        <v>-856582</v>
      </c>
      <c r="I90" s="39">
        <f>SUM(I91:I98)</f>
        <v>-856582</v>
      </c>
      <c r="J90" s="39">
        <f>SUM(J91:J98)</f>
        <v>1024095</v>
      </c>
      <c r="K90" s="39">
        <f>SUM(K91:K98)</f>
        <v>2634106</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-698033</v>
      </c>
      <c r="I92" s="40">
        <v>-698033</v>
      </c>
      <c r="J92" s="40">
        <v>1035476</v>
      </c>
      <c r="K92" s="40">
        <v>2645487</v>
      </c>
    </row>
    <row r="93" spans="1:11" ht="22.15" customHeight="1">
      <c r="A93" s="210" t="s">
        <v>195</v>
      </c>
      <c r="B93" s="210"/>
      <c r="C93" s="210"/>
      <c r="D93" s="210"/>
      <c r="E93" s="210"/>
      <c r="F93" s="210"/>
      <c r="G93" s="15">
        <v>206</v>
      </c>
      <c r="H93" s="40">
        <v>-158549</v>
      </c>
      <c r="I93" s="40">
        <v>-158549</v>
      </c>
      <c r="J93" s="40">
        <v>-11381</v>
      </c>
      <c r="K93" s="40">
        <v>-11381</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-154185</v>
      </c>
      <c r="I99" s="40">
        <v>-154185</v>
      </c>
      <c r="J99" s="40">
        <v>3035292</v>
      </c>
      <c r="K99" s="40">
        <v>3325094</v>
      </c>
    </row>
    <row r="100" spans="1:11" ht="22.9" customHeight="1">
      <c r="A100" s="207" t="s">
        <v>201</v>
      </c>
      <c r="B100" s="207"/>
      <c r="C100" s="207"/>
      <c r="D100" s="207"/>
      <c r="E100" s="207"/>
      <c r="F100" s="207"/>
      <c r="G100" s="20">
        <v>213</v>
      </c>
      <c r="H100" s="39">
        <f>H90-H99</f>
        <v>-702397</v>
      </c>
      <c r="I100" s="39">
        <f>I90-I99</f>
        <v>-702397</v>
      </c>
      <c r="J100" s="39">
        <f>J90-J99</f>
        <v>-2011197</v>
      </c>
      <c r="K100" s="39">
        <f>K90-K99</f>
        <v>-690988</v>
      </c>
    </row>
    <row r="101" spans="1:11">
      <c r="A101" s="207" t="s">
        <v>202</v>
      </c>
      <c r="B101" s="207"/>
      <c r="C101" s="207"/>
      <c r="D101" s="207"/>
      <c r="E101" s="207"/>
      <c r="F101" s="207"/>
      <c r="G101" s="20">
        <v>214</v>
      </c>
      <c r="H101" s="39">
        <f>H89+H100</f>
        <v>-11259301</v>
      </c>
      <c r="I101" s="39">
        <f>I89+I100</f>
        <v>-4013642</v>
      </c>
      <c r="J101" s="39">
        <f>J89+J100</f>
        <v>-11666799</v>
      </c>
      <c r="K101" s="39">
        <f>K89+K100</f>
        <v>-2817674</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11811023622047245" right="0.11811023622047245" top="0.98425196850393704" bottom="0.98425196850393704" header="0.51181102362204722" footer="0.51181102362204722"/>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topLeftCell="A36" zoomScale="110" zoomScaleNormal="100" workbookViewId="0">
      <selection activeCell="H58" sqref="H58"/>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434</v>
      </c>
      <c r="B2" s="196"/>
      <c r="C2" s="196"/>
      <c r="D2" s="196"/>
      <c r="E2" s="196"/>
      <c r="F2" s="196"/>
      <c r="G2" s="196"/>
      <c r="H2" s="196"/>
      <c r="I2" s="196"/>
    </row>
    <row r="3" spans="1:9">
      <c r="A3" s="263" t="s">
        <v>355</v>
      </c>
      <c r="B3" s="264"/>
      <c r="C3" s="264"/>
      <c r="D3" s="264"/>
      <c r="E3" s="264"/>
      <c r="F3" s="264"/>
      <c r="G3" s="264"/>
      <c r="H3" s="264"/>
      <c r="I3" s="264"/>
    </row>
    <row r="4" spans="1:9">
      <c r="A4" s="262" t="s">
        <v>435</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-10556904</v>
      </c>
      <c r="I8" s="43">
        <v>-9655602</v>
      </c>
    </row>
    <row r="9" spans="1:9" ht="12.75" customHeight="1">
      <c r="A9" s="257" t="s">
        <v>211</v>
      </c>
      <c r="B9" s="258"/>
      <c r="C9" s="258"/>
      <c r="D9" s="258"/>
      <c r="E9" s="258"/>
      <c r="F9" s="259"/>
      <c r="G9" s="25">
        <v>2</v>
      </c>
      <c r="H9" s="44">
        <f>H10+H11+H12+H13+H14+H15+H16+H17</f>
        <v>8388020</v>
      </c>
      <c r="I9" s="44">
        <f>I10+I11+I12+I13+I14+I15+I16+I17</f>
        <v>9034227</v>
      </c>
    </row>
    <row r="10" spans="1:9" ht="12.75" customHeight="1">
      <c r="A10" s="254" t="s">
        <v>212</v>
      </c>
      <c r="B10" s="255"/>
      <c r="C10" s="255"/>
      <c r="D10" s="255"/>
      <c r="E10" s="255"/>
      <c r="F10" s="256"/>
      <c r="G10" s="26">
        <v>3</v>
      </c>
      <c r="H10" s="45">
        <v>8675260</v>
      </c>
      <c r="I10" s="45">
        <v>9034227</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-35896</v>
      </c>
      <c r="I13" s="45">
        <v>-3133</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259413</v>
      </c>
      <c r="I15" s="45">
        <v>376912</v>
      </c>
    </row>
    <row r="16" spans="1:9" ht="12.75" customHeight="1">
      <c r="A16" s="254" t="s">
        <v>218</v>
      </c>
      <c r="B16" s="255"/>
      <c r="C16" s="255"/>
      <c r="D16" s="255"/>
      <c r="E16" s="255"/>
      <c r="F16" s="256"/>
      <c r="G16" s="26">
        <v>9</v>
      </c>
      <c r="H16" s="45">
        <v>608461</v>
      </c>
      <c r="I16" s="45">
        <v>-147763</v>
      </c>
    </row>
    <row r="17" spans="1:9" ht="25.15" customHeight="1">
      <c r="A17" s="254" t="s">
        <v>219</v>
      </c>
      <c r="B17" s="255"/>
      <c r="C17" s="255"/>
      <c r="D17" s="255"/>
      <c r="E17" s="255"/>
      <c r="F17" s="256"/>
      <c r="G17" s="26">
        <v>10</v>
      </c>
      <c r="H17" s="45">
        <v>-1119218</v>
      </c>
      <c r="I17" s="45">
        <v>-226016</v>
      </c>
    </row>
    <row r="18" spans="1:9" ht="28.15" customHeight="1">
      <c r="A18" s="233" t="s">
        <v>390</v>
      </c>
      <c r="B18" s="234"/>
      <c r="C18" s="234"/>
      <c r="D18" s="234"/>
      <c r="E18" s="234"/>
      <c r="F18" s="235"/>
      <c r="G18" s="25">
        <v>11</v>
      </c>
      <c r="H18" s="44">
        <f>H8+H9</f>
        <v>-2168884</v>
      </c>
      <c r="I18" s="44">
        <f>I8+I9</f>
        <v>-621375</v>
      </c>
    </row>
    <row r="19" spans="1:9" ht="12.75" customHeight="1">
      <c r="A19" s="257" t="s">
        <v>220</v>
      </c>
      <c r="B19" s="258"/>
      <c r="C19" s="258"/>
      <c r="D19" s="258"/>
      <c r="E19" s="258"/>
      <c r="F19" s="259"/>
      <c r="G19" s="25">
        <v>12</v>
      </c>
      <c r="H19" s="44">
        <f>H20+H21+H22+H23</f>
        <v>1620338</v>
      </c>
      <c r="I19" s="44">
        <f>I20+I21+I22+I23</f>
        <v>227310</v>
      </c>
    </row>
    <row r="20" spans="1:9" ht="12.75" customHeight="1">
      <c r="A20" s="254" t="s">
        <v>221</v>
      </c>
      <c r="B20" s="255"/>
      <c r="C20" s="255"/>
      <c r="D20" s="255"/>
      <c r="E20" s="255"/>
      <c r="F20" s="256"/>
      <c r="G20" s="26">
        <v>13</v>
      </c>
      <c r="H20" s="45">
        <v>-2224939</v>
      </c>
      <c r="I20" s="45">
        <v>7124700</v>
      </c>
    </row>
    <row r="21" spans="1:9" ht="12.75" customHeight="1">
      <c r="A21" s="254" t="s">
        <v>222</v>
      </c>
      <c r="B21" s="255"/>
      <c r="C21" s="255"/>
      <c r="D21" s="255"/>
      <c r="E21" s="255"/>
      <c r="F21" s="256"/>
      <c r="G21" s="26">
        <v>14</v>
      </c>
      <c r="H21" s="45">
        <v>2863970</v>
      </c>
      <c r="I21" s="45">
        <v>3396850</v>
      </c>
    </row>
    <row r="22" spans="1:9" ht="12.75" customHeight="1">
      <c r="A22" s="254" t="s">
        <v>223</v>
      </c>
      <c r="B22" s="255"/>
      <c r="C22" s="255"/>
      <c r="D22" s="255"/>
      <c r="E22" s="255"/>
      <c r="F22" s="256"/>
      <c r="G22" s="26">
        <v>15</v>
      </c>
      <c r="H22" s="45">
        <v>981307</v>
      </c>
      <c r="I22" s="45">
        <v>239680</v>
      </c>
    </row>
    <row r="23" spans="1:9" ht="12.75" customHeight="1">
      <c r="A23" s="254" t="s">
        <v>224</v>
      </c>
      <c r="B23" s="255"/>
      <c r="C23" s="255"/>
      <c r="D23" s="255"/>
      <c r="E23" s="255"/>
      <c r="F23" s="256"/>
      <c r="G23" s="26">
        <v>16</v>
      </c>
      <c r="H23" s="45">
        <v>0</v>
      </c>
      <c r="I23" s="45">
        <v>-10533920</v>
      </c>
    </row>
    <row r="24" spans="1:9" ht="12.75" customHeight="1">
      <c r="A24" s="233" t="s">
        <v>225</v>
      </c>
      <c r="B24" s="234"/>
      <c r="C24" s="234"/>
      <c r="D24" s="234"/>
      <c r="E24" s="234"/>
      <c r="F24" s="235"/>
      <c r="G24" s="25">
        <v>17</v>
      </c>
      <c r="H24" s="44">
        <f>H18+H19</f>
        <v>-548546</v>
      </c>
      <c r="I24" s="44">
        <f>I18+I19</f>
        <v>-394065</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-548546</v>
      </c>
      <c r="I27" s="46">
        <f>I24+I25+I26</f>
        <v>-394065</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274930</v>
      </c>
      <c r="I29" s="47">
        <v>8563788</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35896</v>
      </c>
      <c r="I31" s="48">
        <v>3133</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251274</v>
      </c>
      <c r="I34" s="48">
        <v>0</v>
      </c>
    </row>
    <row r="35" spans="1:9" ht="26.45" customHeight="1">
      <c r="A35" s="233" t="s">
        <v>236</v>
      </c>
      <c r="B35" s="234"/>
      <c r="C35" s="234"/>
      <c r="D35" s="234"/>
      <c r="E35" s="234"/>
      <c r="F35" s="235"/>
      <c r="G35" s="25">
        <v>27</v>
      </c>
      <c r="H35" s="49">
        <f>H29+H30+H31+H32+H33+H34</f>
        <v>562100</v>
      </c>
      <c r="I35" s="49">
        <f>I29+I30+I31+I32+I33+I34</f>
        <v>8566921</v>
      </c>
    </row>
    <row r="36" spans="1:9" ht="22.9" customHeight="1">
      <c r="A36" s="245" t="s">
        <v>237</v>
      </c>
      <c r="B36" s="246"/>
      <c r="C36" s="246"/>
      <c r="D36" s="246"/>
      <c r="E36" s="246"/>
      <c r="F36" s="247"/>
      <c r="G36" s="26">
        <v>28</v>
      </c>
      <c r="H36" s="48">
        <v>-1239326</v>
      </c>
      <c r="I36" s="48">
        <v>-4750843</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-1239326</v>
      </c>
      <c r="I41" s="49">
        <f>I36+I37+I38+I39+I40</f>
        <v>-4750843</v>
      </c>
    </row>
    <row r="42" spans="1:9" ht="29.45" customHeight="1">
      <c r="A42" s="236" t="s">
        <v>243</v>
      </c>
      <c r="B42" s="237"/>
      <c r="C42" s="237"/>
      <c r="D42" s="237"/>
      <c r="E42" s="237"/>
      <c r="F42" s="238"/>
      <c r="G42" s="27">
        <v>34</v>
      </c>
      <c r="H42" s="50">
        <f>H35+H41</f>
        <v>-677226</v>
      </c>
      <c r="I42" s="50">
        <f>I35+I41</f>
        <v>3816078</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1950000</v>
      </c>
      <c r="I46" s="48">
        <v>2500000</v>
      </c>
    </row>
    <row r="47" spans="1:9" ht="12.75" customHeight="1">
      <c r="A47" s="245" t="s">
        <v>248</v>
      </c>
      <c r="B47" s="246"/>
      <c r="C47" s="246"/>
      <c r="D47" s="246"/>
      <c r="E47" s="246"/>
      <c r="F47" s="247"/>
      <c r="G47" s="26">
        <v>38</v>
      </c>
      <c r="H47" s="48">
        <v>0</v>
      </c>
      <c r="I47" s="48">
        <v>483442</v>
      </c>
    </row>
    <row r="48" spans="1:9" ht="22.15" customHeight="1">
      <c r="A48" s="233" t="s">
        <v>249</v>
      </c>
      <c r="B48" s="234"/>
      <c r="C48" s="234"/>
      <c r="D48" s="234"/>
      <c r="E48" s="234"/>
      <c r="F48" s="235"/>
      <c r="G48" s="25">
        <v>39</v>
      </c>
      <c r="H48" s="49">
        <f>H44+H45+H46+H47</f>
        <v>1950000</v>
      </c>
      <c r="I48" s="49">
        <f>I44+I45+I46+I47</f>
        <v>2983442</v>
      </c>
    </row>
    <row r="49" spans="1:9" ht="24.6" customHeight="1">
      <c r="A49" s="245" t="s">
        <v>389</v>
      </c>
      <c r="B49" s="246"/>
      <c r="C49" s="246"/>
      <c r="D49" s="246"/>
      <c r="E49" s="246"/>
      <c r="F49" s="247"/>
      <c r="G49" s="26">
        <v>40</v>
      </c>
      <c r="H49" s="48">
        <v>-5754327</v>
      </c>
      <c r="I49" s="48">
        <v>-6850428</v>
      </c>
    </row>
    <row r="50" spans="1:9" ht="12.75" customHeight="1">
      <c r="A50" s="245" t="s">
        <v>250</v>
      </c>
      <c r="B50" s="246"/>
      <c r="C50" s="246"/>
      <c r="D50" s="246"/>
      <c r="E50" s="246"/>
      <c r="F50" s="247"/>
      <c r="G50" s="26">
        <v>41</v>
      </c>
      <c r="H50" s="48">
        <v>-15002</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-5769329</v>
      </c>
      <c r="I54" s="49">
        <f>I49+I50+I51+I52+I53</f>
        <v>-6850428</v>
      </c>
    </row>
    <row r="55" spans="1:9" ht="29.45" customHeight="1">
      <c r="A55" s="248" t="s">
        <v>255</v>
      </c>
      <c r="B55" s="249"/>
      <c r="C55" s="249"/>
      <c r="D55" s="249"/>
      <c r="E55" s="249"/>
      <c r="F55" s="250"/>
      <c r="G55" s="25">
        <v>46</v>
      </c>
      <c r="H55" s="49">
        <f>H48+H54</f>
        <v>-3819329</v>
      </c>
      <c r="I55" s="49">
        <f>I48+I54</f>
        <v>-3866986</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-5045101</v>
      </c>
      <c r="I57" s="49">
        <f>I27+I42+I55+I56</f>
        <v>-444973</v>
      </c>
    </row>
    <row r="58" spans="1:9">
      <c r="A58" s="251" t="s">
        <v>258</v>
      </c>
      <c r="B58" s="252"/>
      <c r="C58" s="252"/>
      <c r="D58" s="252"/>
      <c r="E58" s="252"/>
      <c r="F58" s="253"/>
      <c r="G58" s="26">
        <v>49</v>
      </c>
      <c r="H58" s="48">
        <v>6868553</v>
      </c>
      <c r="I58" s="48">
        <v>1661954</v>
      </c>
    </row>
    <row r="59" spans="1:9" ht="31.15" customHeight="1">
      <c r="A59" s="236" t="s">
        <v>259</v>
      </c>
      <c r="B59" s="237"/>
      <c r="C59" s="237"/>
      <c r="D59" s="237"/>
      <c r="E59" s="237"/>
      <c r="F59" s="238"/>
      <c r="G59" s="27">
        <v>50</v>
      </c>
      <c r="H59" s="50">
        <f>H57+H58</f>
        <v>1823452</v>
      </c>
      <c r="I59" s="50">
        <f>I57+I58</f>
        <v>1216981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36" right="0.35" top="0.54" bottom="0.49"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topLeftCell="A22" zoomScale="110" zoomScaleNormal="10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434</v>
      </c>
      <c r="B2" s="196"/>
      <c r="C2" s="196"/>
      <c r="D2" s="196"/>
      <c r="E2" s="196"/>
      <c r="F2" s="196"/>
      <c r="G2" s="196"/>
      <c r="H2" s="196"/>
      <c r="I2" s="196"/>
    </row>
    <row r="3" spans="1:9">
      <c r="A3" s="271" t="s">
        <v>355</v>
      </c>
      <c r="B3" s="272"/>
      <c r="C3" s="272"/>
      <c r="D3" s="272"/>
      <c r="E3" s="272"/>
      <c r="F3" s="272"/>
      <c r="G3" s="272"/>
      <c r="H3" s="272"/>
      <c r="I3" s="272"/>
    </row>
    <row r="4" spans="1:9">
      <c r="A4" s="262" t="s">
        <v>435</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H4" zoomScale="80" zoomScaleNormal="100" zoomScaleSheetLayoutView="80" workbookViewId="0">
      <selection activeCell="V57" sqref="V57"/>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v>43466</v>
      </c>
      <c r="F2" s="4" t="s">
        <v>0</v>
      </c>
      <c r="G2" s="10">
        <v>43830</v>
      </c>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81711000</v>
      </c>
      <c r="I7" s="65">
        <v>1815029</v>
      </c>
      <c r="J7" s="65">
        <v>2529796</v>
      </c>
      <c r="K7" s="65">
        <v>6923211</v>
      </c>
      <c r="L7" s="65">
        <v>6923211</v>
      </c>
      <c r="M7" s="65">
        <v>0</v>
      </c>
      <c r="N7" s="65">
        <v>0</v>
      </c>
      <c r="O7" s="65">
        <v>6132785</v>
      </c>
      <c r="P7" s="65">
        <v>38335</v>
      </c>
      <c r="Q7" s="65">
        <v>0</v>
      </c>
      <c r="R7" s="65">
        <v>0</v>
      </c>
      <c r="S7" s="65">
        <v>7246011</v>
      </c>
      <c r="T7" s="65">
        <v>-6676781</v>
      </c>
      <c r="U7" s="66">
        <f>H7+I7+J7+K7-L7+M7+N7+O7+P7+Q7+R7+S7+T7</f>
        <v>92796175</v>
      </c>
      <c r="V7" s="65">
        <v>0</v>
      </c>
      <c r="W7" s="66">
        <f>U7+V7</f>
        <v>92796175</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81711000</v>
      </c>
      <c r="I10" s="66">
        <f t="shared" ref="I10:W10" si="2">I7+I8+I9</f>
        <v>1815029</v>
      </c>
      <c r="J10" s="66">
        <f t="shared" si="2"/>
        <v>2529796</v>
      </c>
      <c r="K10" s="66">
        <f>K7+K8+K9</f>
        <v>6923211</v>
      </c>
      <c r="L10" s="66">
        <f t="shared" si="2"/>
        <v>6923211</v>
      </c>
      <c r="M10" s="66">
        <f t="shared" si="2"/>
        <v>0</v>
      </c>
      <c r="N10" s="66">
        <f t="shared" si="2"/>
        <v>0</v>
      </c>
      <c r="O10" s="66">
        <f t="shared" si="2"/>
        <v>6132785</v>
      </c>
      <c r="P10" s="66">
        <f t="shared" si="2"/>
        <v>38335</v>
      </c>
      <c r="Q10" s="66">
        <f t="shared" si="2"/>
        <v>0</v>
      </c>
      <c r="R10" s="66">
        <f t="shared" si="2"/>
        <v>0</v>
      </c>
      <c r="S10" s="66">
        <f t="shared" si="2"/>
        <v>7246011</v>
      </c>
      <c r="T10" s="66">
        <f t="shared" si="2"/>
        <v>-6676781</v>
      </c>
      <c r="U10" s="66">
        <f t="shared" si="2"/>
        <v>92796175</v>
      </c>
      <c r="V10" s="66">
        <f t="shared" si="2"/>
        <v>0</v>
      </c>
      <c r="W10" s="66">
        <f t="shared" si="2"/>
        <v>92796175</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-10556904</v>
      </c>
      <c r="U11" s="66">
        <f>H11+I11+J11+K11-L11+M11+N11+O11+P11+Q11+R11+S11+T11</f>
        <v>-10556904</v>
      </c>
      <c r="V11" s="65">
        <v>0</v>
      </c>
      <c r="W11" s="66">
        <f t="shared" ref="W11:W28" si="3">U11+V11</f>
        <v>-10556904</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-572387</v>
      </c>
      <c r="P13" s="67">
        <v>0</v>
      </c>
      <c r="Q13" s="67">
        <v>0</v>
      </c>
      <c r="R13" s="67">
        <v>0</v>
      </c>
      <c r="S13" s="65">
        <v>0</v>
      </c>
      <c r="T13" s="65">
        <v>0</v>
      </c>
      <c r="U13" s="66">
        <f t="shared" si="4"/>
        <v>-572387</v>
      </c>
      <c r="V13" s="65">
        <v>0</v>
      </c>
      <c r="W13" s="66">
        <f t="shared" si="3"/>
        <v>-572387</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-130010</v>
      </c>
      <c r="Q14" s="67">
        <v>0</v>
      </c>
      <c r="R14" s="67">
        <v>0</v>
      </c>
      <c r="S14" s="65">
        <v>0</v>
      </c>
      <c r="T14" s="65">
        <v>0</v>
      </c>
      <c r="U14" s="66">
        <f t="shared" si="4"/>
        <v>-130010</v>
      </c>
      <c r="V14" s="65">
        <v>0</v>
      </c>
      <c r="W14" s="66">
        <f t="shared" si="3"/>
        <v>-130010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-6676781</v>
      </c>
      <c r="T27" s="65">
        <v>6676781</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81711000</v>
      </c>
      <c r="I29" s="68">
        <f t="shared" ref="I29:W29" si="5">SUM(I10:I28)</f>
        <v>1815029</v>
      </c>
      <c r="J29" s="68">
        <f t="shared" si="5"/>
        <v>2529796</v>
      </c>
      <c r="K29" s="68">
        <f t="shared" si="5"/>
        <v>6923211</v>
      </c>
      <c r="L29" s="68">
        <f t="shared" si="5"/>
        <v>6923211</v>
      </c>
      <c r="M29" s="68">
        <f t="shared" si="5"/>
        <v>0</v>
      </c>
      <c r="N29" s="68">
        <f t="shared" si="5"/>
        <v>0</v>
      </c>
      <c r="O29" s="68">
        <f t="shared" si="5"/>
        <v>5560398</v>
      </c>
      <c r="P29" s="68">
        <f t="shared" si="5"/>
        <v>-91675</v>
      </c>
      <c r="Q29" s="68">
        <f t="shared" si="5"/>
        <v>0</v>
      </c>
      <c r="R29" s="68">
        <f t="shared" si="5"/>
        <v>0</v>
      </c>
      <c r="S29" s="68">
        <f t="shared" si="5"/>
        <v>569230</v>
      </c>
      <c r="T29" s="68">
        <f t="shared" si="5"/>
        <v>-10556904</v>
      </c>
      <c r="U29" s="68">
        <f t="shared" si="5"/>
        <v>81536874</v>
      </c>
      <c r="V29" s="68">
        <f t="shared" si="5"/>
        <v>0</v>
      </c>
      <c r="W29" s="68">
        <f t="shared" si="5"/>
        <v>81536874</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-572387</v>
      </c>
      <c r="P31" s="66">
        <f t="shared" si="6"/>
        <v>-130010</v>
      </c>
      <c r="Q31" s="66">
        <f t="shared" si="6"/>
        <v>0</v>
      </c>
      <c r="R31" s="66">
        <f t="shared" si="6"/>
        <v>0</v>
      </c>
      <c r="S31" s="66">
        <f t="shared" si="6"/>
        <v>0</v>
      </c>
      <c r="T31" s="66">
        <f t="shared" si="6"/>
        <v>0</v>
      </c>
      <c r="U31" s="66">
        <f t="shared" si="6"/>
        <v>-702397</v>
      </c>
      <c r="V31" s="66">
        <f t="shared" si="6"/>
        <v>0</v>
      </c>
      <c r="W31" s="66">
        <f t="shared" si="6"/>
        <v>-702397</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-572387</v>
      </c>
      <c r="P32" s="66">
        <f t="shared" si="7"/>
        <v>-130010</v>
      </c>
      <c r="Q32" s="66">
        <f t="shared" si="7"/>
        <v>0</v>
      </c>
      <c r="R32" s="66">
        <f t="shared" si="7"/>
        <v>0</v>
      </c>
      <c r="S32" s="66">
        <f t="shared" si="7"/>
        <v>0</v>
      </c>
      <c r="T32" s="66">
        <f t="shared" si="7"/>
        <v>-10556904</v>
      </c>
      <c r="U32" s="66">
        <f t="shared" si="7"/>
        <v>-11259301</v>
      </c>
      <c r="V32" s="66">
        <f t="shared" si="7"/>
        <v>0</v>
      </c>
      <c r="W32" s="66">
        <f t="shared" si="7"/>
        <v>-11259301</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-6676781</v>
      </c>
      <c r="T33" s="68">
        <f t="shared" si="8"/>
        <v>6676781</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81711000</v>
      </c>
      <c r="I35" s="65">
        <v>1815029</v>
      </c>
      <c r="J35" s="65">
        <v>2529796</v>
      </c>
      <c r="K35" s="65">
        <v>6923211</v>
      </c>
      <c r="L35" s="65">
        <v>6923211</v>
      </c>
      <c r="M35" s="65">
        <v>0</v>
      </c>
      <c r="N35" s="65">
        <v>0</v>
      </c>
      <c r="O35" s="65">
        <v>5560398</v>
      </c>
      <c r="P35" s="65">
        <v>-91675</v>
      </c>
      <c r="Q35" s="65">
        <v>0</v>
      </c>
      <c r="R35" s="65">
        <v>0</v>
      </c>
      <c r="S35" s="65">
        <v>2179240</v>
      </c>
      <c r="T35" s="65">
        <v>-10556904</v>
      </c>
      <c r="U35" s="69">
        <f t="shared" ref="U35:U37" si="9">H35+I35+J35+K35-L35+M35+N35+O35+P35+Q35+R35+S35+T35</f>
        <v>83146884</v>
      </c>
      <c r="V35" s="65">
        <v>0</v>
      </c>
      <c r="W35" s="69">
        <f t="shared" ref="W35:W37" si="10">U35+V35</f>
        <v>83146884</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81711000</v>
      </c>
      <c r="I38" s="69">
        <f t="shared" ref="I38:W38" si="11">I35+I36+I37</f>
        <v>1815029</v>
      </c>
      <c r="J38" s="69">
        <f t="shared" si="11"/>
        <v>2529796</v>
      </c>
      <c r="K38" s="69">
        <f t="shared" si="11"/>
        <v>6923211</v>
      </c>
      <c r="L38" s="69">
        <f t="shared" si="11"/>
        <v>6923211</v>
      </c>
      <c r="M38" s="69">
        <f t="shared" si="11"/>
        <v>0</v>
      </c>
      <c r="N38" s="69">
        <f t="shared" si="11"/>
        <v>0</v>
      </c>
      <c r="O38" s="69">
        <f t="shared" si="11"/>
        <v>5560398</v>
      </c>
      <c r="P38" s="69">
        <f t="shared" si="11"/>
        <v>-91675</v>
      </c>
      <c r="Q38" s="69">
        <f t="shared" si="11"/>
        <v>0</v>
      </c>
      <c r="R38" s="69">
        <f t="shared" si="11"/>
        <v>0</v>
      </c>
      <c r="S38" s="69">
        <f t="shared" si="11"/>
        <v>2179240</v>
      </c>
      <c r="T38" s="69">
        <f t="shared" si="11"/>
        <v>-10556904</v>
      </c>
      <c r="U38" s="69">
        <f t="shared" si="11"/>
        <v>83146884</v>
      </c>
      <c r="V38" s="69">
        <f t="shared" si="11"/>
        <v>0</v>
      </c>
      <c r="W38" s="69">
        <f t="shared" si="11"/>
        <v>83146884</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-9655602</v>
      </c>
      <c r="U39" s="69">
        <f t="shared" ref="U39:U56" si="12">H39+I39+J39+K39-L39+M39+N39+O39+P39+Q39+R39+S39+T39</f>
        <v>-9655602</v>
      </c>
      <c r="V39" s="65">
        <v>0</v>
      </c>
      <c r="W39" s="69">
        <f t="shared" ref="W39:W56" si="13">U39+V39</f>
        <v>-9655602</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1996616</v>
      </c>
      <c r="P41" s="67">
        <v>0</v>
      </c>
      <c r="Q41" s="67">
        <v>0</v>
      </c>
      <c r="R41" s="67">
        <v>0</v>
      </c>
      <c r="S41" s="65">
        <v>0</v>
      </c>
      <c r="T41" s="65">
        <v>0</v>
      </c>
      <c r="U41" s="69">
        <f t="shared" si="12"/>
        <v>1996616</v>
      </c>
      <c r="V41" s="65">
        <v>0</v>
      </c>
      <c r="W41" s="69">
        <f t="shared" si="13"/>
        <v>1996616</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81711000</v>
      </c>
      <c r="I57" s="70">
        <f t="shared" ref="I57:W57" si="14">SUM(I38:I56)</f>
        <v>1815029</v>
      </c>
      <c r="J57" s="70">
        <f t="shared" si="14"/>
        <v>2529796</v>
      </c>
      <c r="K57" s="70">
        <f t="shared" si="14"/>
        <v>6923211</v>
      </c>
      <c r="L57" s="70">
        <f t="shared" si="14"/>
        <v>6923211</v>
      </c>
      <c r="M57" s="70">
        <f t="shared" si="14"/>
        <v>0</v>
      </c>
      <c r="N57" s="70">
        <f t="shared" si="14"/>
        <v>0</v>
      </c>
      <c r="O57" s="70">
        <f t="shared" si="14"/>
        <v>7557014</v>
      </c>
      <c r="P57" s="70">
        <f t="shared" si="14"/>
        <v>-91675</v>
      </c>
      <c r="Q57" s="70">
        <f t="shared" si="14"/>
        <v>0</v>
      </c>
      <c r="R57" s="70">
        <f t="shared" si="14"/>
        <v>0</v>
      </c>
      <c r="S57" s="70">
        <f t="shared" si="14"/>
        <v>2179240</v>
      </c>
      <c r="T57" s="70">
        <f t="shared" si="14"/>
        <v>-20212506</v>
      </c>
      <c r="U57" s="70">
        <f t="shared" si="14"/>
        <v>75487898</v>
      </c>
      <c r="V57" s="70">
        <f t="shared" si="14"/>
        <v>0</v>
      </c>
      <c r="W57" s="70">
        <f t="shared" si="14"/>
        <v>75487898</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1996616</v>
      </c>
      <c r="P59" s="69">
        <f t="shared" si="15"/>
        <v>0</v>
      </c>
      <c r="Q59" s="69">
        <f t="shared" si="15"/>
        <v>0</v>
      </c>
      <c r="R59" s="69">
        <f t="shared" si="15"/>
        <v>0</v>
      </c>
      <c r="S59" s="69">
        <f t="shared" si="15"/>
        <v>0</v>
      </c>
      <c r="T59" s="69">
        <f t="shared" si="15"/>
        <v>0</v>
      </c>
      <c r="U59" s="69">
        <f t="shared" si="15"/>
        <v>1996616</v>
      </c>
      <c r="V59" s="69">
        <f t="shared" si="15"/>
        <v>0</v>
      </c>
      <c r="W59" s="69">
        <f t="shared" si="15"/>
        <v>1996616</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1996616</v>
      </c>
      <c r="P60" s="69">
        <f t="shared" si="16"/>
        <v>0</v>
      </c>
      <c r="Q60" s="69">
        <f t="shared" si="16"/>
        <v>0</v>
      </c>
      <c r="R60" s="69">
        <f t="shared" si="16"/>
        <v>0</v>
      </c>
      <c r="S60" s="69">
        <f t="shared" si="16"/>
        <v>0</v>
      </c>
      <c r="T60" s="69">
        <f t="shared" si="16"/>
        <v>-9655602</v>
      </c>
      <c r="U60" s="69">
        <f t="shared" si="16"/>
        <v>-7658986</v>
      </c>
      <c r="V60" s="69">
        <f t="shared" si="16"/>
        <v>0</v>
      </c>
      <c r="W60" s="69">
        <f t="shared" si="16"/>
        <v>-7658986</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4803149606299213" right="0.74803149606299213" top="0.49" bottom="0.54" header="0.51181102362204722"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workbookViewId="0">
      <selection activeCell="A41" sqref="A41"/>
    </sheetView>
  </sheetViews>
  <sheetFormatPr defaultRowHeight="12.75"/>
  <sheetData>
    <row r="1" spans="1:9">
      <c r="A1" s="314" t="s">
        <v>449</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Piplica Milinković</cp:lastModifiedBy>
  <cp:lastPrinted>2020-02-28T12:43:31Z</cp:lastPrinted>
  <dcterms:created xsi:type="dcterms:W3CDTF">2008-10-17T11:51:54Z</dcterms:created>
  <dcterms:modified xsi:type="dcterms:W3CDTF">2020-02-28T12:43:45Z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