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476" windowWidth="19200" windowHeight="129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<sst xmlns="http://schemas.openxmlformats.org/spreadsheetml/2006/main" count="399" uniqueCount="344">
  <si>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</si>
  <si>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</si>
  <si>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</si>
  <si>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</si>
  <si>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</si>
  <si>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</si>
  <si>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</si>
  <si>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</si>
  <si>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</si>
  <si>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</si>
  <si>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</si>
  <si>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</si>
  <si>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</si>
  <si>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</si>
  <si>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</si>
  <si>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</si>
  <si>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</si>
  <si>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</si>
  <si>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</si>
  <si>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</si>
  <si>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</si>
  <si>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</si>
  <si>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</si>
  <si>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</si>
  <si>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</si>
  <si>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</si>
  <si>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</si>
  <si>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</si>
  <si>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</si>
  <si>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</si>
  <si>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</si>
  <si>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</si>
  <si>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</si>
  <si>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</si>
  <si>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</si>
  <si>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</si>
  <si>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</si>
  <si>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</si>
  <si>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</si>
  <si>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</si>
  <si>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</si>
  <si>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</si>
  <si>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</si>
  <si>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</si>
  <si>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</si>
  <si>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</si>
  <si>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</si>
  <si>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</si>
  <si>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</si>
  <si>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</si>
  <si>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</si>
  <si>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</si>
  <si>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</si>
  <si>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</si>
  <si>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</si>
  <si>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</si>
  <si>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</si>
  <si>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</si>
  <si>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</si>
  <si>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</si>
  <si>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</si>
  <si>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</si>
  <si>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</si>
  <si>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</si>
  <si>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</si>
  <si>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</si>
  <si>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</si>
  <si>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</si>
  <si>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</si>
  <si>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</si>
  <si>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</si>
  <si>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</si>
  <si>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</si>
  <si>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</si>
  <si>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</si>
  <si>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</si>
  <si>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</si>
  <si>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</si>
  <si>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</si>
  <si>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</si>
  <si>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</si>
  <si>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</si>
  <si>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</si>
  <si>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</si>
  <si>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</si>
  <si>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</si>
  <si>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</si>
  <si>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</si>
  <si>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</si>
  <si>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</si>
  <si>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</si>
  <si>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</si>
  <si>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</si>
  <si>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</si>
  <si>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</si>
  <si>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</si>
  <si>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</si>
  <si>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</si>
  <si>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</si>
  <si>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</si>
  <si>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</si>
  <si>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</si>
  <si>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</si>
  <si>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</si>
  <si>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</si>
  <si>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</si>
  <si>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</si>
  <si>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</si>
  <si>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</si>
  <si>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</si>
  <si>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</si>
  <si>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</si>
  <si>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</si>
  <si>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</si>
  <si>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</si>
  <si>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</si>
  <si>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</si>
  <si>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</si>
  <si>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</si>
  <si>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</si>
  <si>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</si>
  <si>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</si>
  <si>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</si>
  <si>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</si>
  <si>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</si>
  <si>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</si>
  <si>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</si>
  <si>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</si>
  <si>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</si>
  <si>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</si>
  <si>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</si>
  <si>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</si>
  <si>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</si>
  <si>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</si>
  <si>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</si>
  <si>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</si>
  <si>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</si>
  <si>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</si>
  <si>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</si>
  <si>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</si>
  <si>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</si>
  <si>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</si>
  <si>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</si>
  <si>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</si>
  <si>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</si>
  <si>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</si>
  <si>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</si>
  <si>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</si>
  <si>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</si>
  <si>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</si>
  <si>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</si>
  <si>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</si>
  <si>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</si>
  <si>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</si>
  <si>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</si>
  <si>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</si>
  <si>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</si>
  <si>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</si>
  <si>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</si>
  <si>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</si>
  <si>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</si>
  <si>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</si>
  <si>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</si>
  <si>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</si>
  <si>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</si>
  <si>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</si>
  <si>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</si>
  <si>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</si>
  <si>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</si>
  <si>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</si>
  <si>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</si>
  <si>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</si>
  <si>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</si>
  <si>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</si>
  <si>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</si>
  <si>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</si>
  <si>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</si>
  <si>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</si>
  <si>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</si>
  <si>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</si>
  <si>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</si>
  <si>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</si>
  <si>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</si>
  <si>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</si>
  <si>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</si>
  <si>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</si>
  <si>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</si>
  <si>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</si>
  <si>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</si>
  <si>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</si>
  <si>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</si>
  <si>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</si>
  <si>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</si>
  <si>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</si>
  <si>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</si>
  <si>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</si>
  <si>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</si>
  <si>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</si>
  <si>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</si>
  <si>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</si>
  <si>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</si>
  <si>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</si>
  <si>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</si>
  <si>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</si>
  <si>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</si>
  <si>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</si>
  <si>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</si>
  <si>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</si>
  <si>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</si>
  <si>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</si>
  <si>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</si>
  <si>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</si>
  <si>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</si>
  <si>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</si>
  <si>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</si>
  <si>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</si>
  <si>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</si>
  <si>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</si>
  <si>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</si>
  <si>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</si>
  <si>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</si>
  <si>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</si>
  <si>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</si>
  <si>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</si>
  <si>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</si>
  <si>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</si>
  <si>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</si>
  <si>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</si>
  <si>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</si>
  <si>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</si>
  <si>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</si>
  <si>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</si>
  <si>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</si>
  <si>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</si>
  <si>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</si>
  <si>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</si>
  <si>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</si>
  <si>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</si>
  <si>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</si>
  <si>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</si>
  <si>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</si>
  <si>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</si>
  <si>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</si>
  <si>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</si>
  <si>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</si>
  <si>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</si>
  <si>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</si>
  <si>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</si>
  <si>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</si>
  <si>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</si>
  <si>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</si>
  <si>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</si>
  <si>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</si>
  <si>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</si>
  <si>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</si>
  <si>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</si>
  <si>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</si>
  <si>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</si>
  <si>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</si>
  <si>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</si>
  <si>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</si>
  <si>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</si>
  <si>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</si>
  <si>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</si>
  <si>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</si>
  <si>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</si>
  <si>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</si>
  <si>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</si>
  <si>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</si>
  <si>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</si>
  <si>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</si>
  <si>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</si>
  <si>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</si>
  <si>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</si>
  <si>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</si>
  <si>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</si>
  <si>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</si>
  <si>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</si>
  <si>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</si>
  <si>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</si>
  <si>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</si>
  <si>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</si>
  <si>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</si>
  <si>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</si>
  <si>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</si>
  <si>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</si>
  <si>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</si>
  <si>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</si>
  <si>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</si>
  <si>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</si>
  <si>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</si>
  <si>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</si>
  <si>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</si>
  <si>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</si>
  <si>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</si>
  <si>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</si>
  <si>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</si>
  <si>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</si>
  <si>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</si>
  <si>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</si>
  <si>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</si>
  <si>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</si>
  <si>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</si>
  <si>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</si>
  <si>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</si>
  <si>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</si>
  <si>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</si>
  <si>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</si>
  <si>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</si>
  <si>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</si>
  <si>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</si>
  <si>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</si>
  <si>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</si>
  <si>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</si>
  <si>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</si>
  <si>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</si>
  <si>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</si>
  <si>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</si>
  <si>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</si>
  <si>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</si>
  <si>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</si>
  <si>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</si>
  <si>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</si>
  <si>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30.09.2017.</t>
  </si>
  <si>
    <t>u razdoblju 01.01.2017.. do 30.09.2017.</t>
  </si>
  <si>
    <t>Obveznik: PREHRAMBENO INDUSTRIJSKI KOMBINAT D.D.</t>
  </si>
  <si>
    <t>01.01.</t>
  </si>
  <si>
    <t>30.09.2017.</t>
  </si>
  <si>
    <t>u razdoblju 01.01.2017. do 30.09.2017.</t>
  </si>
  <si>
    <t>PREHRAMBENO INDUSTRIJSKI KOMBINAT D.D.</t>
  </si>
  <si>
    <t>40174736344</t>
  </si>
  <si>
    <t>NE</t>
  </si>
  <si>
    <t>03334058</t>
  </si>
  <si>
    <t>040036306</t>
  </si>
  <si>
    <t>RIJEKA</t>
  </si>
  <si>
    <t>Krešimirova 26</t>
  </si>
  <si>
    <t>pik.rijeka@pikrijeka.hr</t>
  </si>
  <si>
    <t>www.pikrijeka.hr</t>
  </si>
  <si>
    <t>PRIMORSKO GORANSKA</t>
  </si>
  <si>
    <t>1071</t>
  </si>
  <si>
    <t>Brnčić Snježana</t>
  </si>
  <si>
    <t>051650364</t>
  </si>
  <si>
    <t>051650359</t>
  </si>
  <si>
    <t xml:space="preserve">Kisić Željko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</si>
</sst>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248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326</v>
      </c>
      <c r="F2" s="12"/>
      <c r="G2" s="13" t="s">
        <v>250</v>
      </c>
      <c r="H2" s="120" t="s">
        <v>327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332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333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330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329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70">
        <v>51000</v>
      </c>
      <c r="D14" s="171"/>
      <c r="E14" s="16"/>
      <c r="F14" s="164" t="s">
        <v>334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335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290" t="s">
        <v>336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290" t="s">
        <v>337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373</v>
      </c>
      <c r="D22" s="164" t="s">
        <v>334</v>
      </c>
      <c r="E22" s="165"/>
      <c r="F22" s="166"/>
      <c r="G22" s="160"/>
      <c r="H22" s="16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8</v>
      </c>
      <c r="D24" s="164" t="s">
        <v>338</v>
      </c>
      <c r="E24" s="165"/>
      <c r="F24" s="165"/>
      <c r="G24" s="166"/>
      <c r="H24" s="51" t="s">
        <v>261</v>
      </c>
      <c r="I24" s="122">
        <v>355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331</v>
      </c>
      <c r="D26" s="25"/>
      <c r="E26" s="33"/>
      <c r="F26" s="24"/>
      <c r="G26" s="177" t="s">
        <v>263</v>
      </c>
      <c r="H26" s="161"/>
      <c r="I26" s="124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7"/>
      <c r="G28" s="147"/>
      <c r="H28" s="148" t="s">
        <v>266</v>
      </c>
      <c r="I28" s="14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52"/>
      <c r="I36" s="153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5"/>
      <c r="C44" s="152"/>
      <c r="D44" s="153"/>
      <c r="E44" s="26"/>
      <c r="F44" s="16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49" t="s">
        <v>268</v>
      </c>
      <c r="B46" s="135"/>
      <c r="C46" s="164" t="s">
        <v>340</v>
      </c>
      <c r="D46" s="139"/>
      <c r="E46" s="139"/>
      <c r="F46" s="139"/>
      <c r="G46" s="139"/>
      <c r="H46" s="139"/>
      <c r="I46" s="12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5"/>
      <c r="C48" s="129" t="s">
        <v>341</v>
      </c>
      <c r="D48" s="130"/>
      <c r="E48" s="178"/>
      <c r="F48" s="16"/>
      <c r="G48" s="51" t="s">
        <v>271</v>
      </c>
      <c r="H48" s="129" t="s">
        <v>342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5"/>
      <c r="C50" s="291" t="s">
        <v>336</v>
      </c>
      <c r="D50" s="130"/>
      <c r="E50" s="130"/>
      <c r="F50" s="130"/>
      <c r="G50" s="130"/>
      <c r="H50" s="130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29" t="s">
        <v>343</v>
      </c>
      <c r="D52" s="130"/>
      <c r="E52" s="130"/>
      <c r="F52" s="130"/>
      <c r="G52" s="130"/>
      <c r="H52" s="130"/>
      <c r="I52" s="169"/>
      <c r="J52" s="10"/>
      <c r="K52" s="10"/>
      <c r="L52" s="10"/>
    </row>
    <row r="53" spans="1:12" ht="12.75">
      <c r="A53" s="108"/>
      <c r="B53" s="20"/>
      <c r="C53" s="131" t="s">
        <v>273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3" t="s">
        <v>274</v>
      </c>
      <c r="C55" s="184"/>
      <c r="D55" s="184"/>
      <c r="E55" s="18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5" t="s">
        <v>306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8"/>
      <c r="B57" s="185" t="s">
        <v>307</v>
      </c>
      <c r="C57" s="186"/>
      <c r="D57" s="186"/>
      <c r="E57" s="186"/>
      <c r="F57" s="186"/>
      <c r="G57" s="186"/>
      <c r="H57" s="186"/>
      <c r="I57" s="110"/>
      <c r="J57" s="10"/>
      <c r="K57" s="10"/>
      <c r="L57" s="10"/>
    </row>
    <row r="58" spans="1:12" ht="12.75">
      <c r="A58" s="108"/>
      <c r="B58" s="185" t="s">
        <v>308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8"/>
      <c r="B59" s="185" t="s">
        <v>309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1"/>
      <c r="H63" s="18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A116" sqref="A116:K116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323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325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8" t="s">
        <v>278</v>
      </c>
      <c r="J4" s="59" t="s">
        <v>319</v>
      </c>
      <c r="K4" s="60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0"/>
      <c r="I7" s="3">
        <v>1</v>
      </c>
      <c r="J7" s="6"/>
      <c r="K7" s="6"/>
    </row>
    <row r="8" spans="1:11" ht="12.75">
      <c r="A8" s="188" t="s">
        <v>13</v>
      </c>
      <c r="B8" s="189"/>
      <c r="C8" s="189"/>
      <c r="D8" s="189"/>
      <c r="E8" s="189"/>
      <c r="F8" s="189"/>
      <c r="G8" s="189"/>
      <c r="H8" s="190"/>
      <c r="I8" s="1">
        <v>2</v>
      </c>
      <c r="J8" s="53">
        <f>J9+J16+J26+J35+J39</f>
        <v>138235453</v>
      </c>
      <c r="K8" s="53">
        <f>K9+K16+K26+K35+K39</f>
        <v>139338156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922506</v>
      </c>
      <c r="K9" s="53">
        <f>SUM(K10:K15)</f>
        <v>1195271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84842</v>
      </c>
      <c r="K11" s="7">
        <v>1099296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0</v>
      </c>
      <c r="K12" s="7">
        <v>0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40353</v>
      </c>
      <c r="K13" s="7">
        <v>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797311</v>
      </c>
      <c r="K14" s="7">
        <v>95975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0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131494710</v>
      </c>
      <c r="K16" s="53">
        <f>SUM(K17:K25)</f>
        <v>133362836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8278945</v>
      </c>
      <c r="K17" s="7">
        <v>8278945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37509806</v>
      </c>
      <c r="K18" s="7">
        <v>38412955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53709652</v>
      </c>
      <c r="K19" s="7">
        <v>55717888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3302866</v>
      </c>
      <c r="K20" s="7">
        <v>3018660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1985318</v>
      </c>
      <c r="K21" s="7">
        <v>1731435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730473</v>
      </c>
      <c r="K22" s="7">
        <v>228775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1381190</v>
      </c>
      <c r="K23" s="7">
        <v>1508691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946661</v>
      </c>
      <c r="K24" s="7">
        <v>794997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23649799</v>
      </c>
      <c r="K25" s="7">
        <v>23670490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4495932</v>
      </c>
      <c r="K26" s="53">
        <f>SUM(K27:K34)</f>
        <v>3462848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0</v>
      </c>
      <c r="K27" s="7">
        <v>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>
        <v>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1850800</v>
      </c>
      <c r="K29" s="7">
        <v>1850800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>
        <v>0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270213</v>
      </c>
      <c r="K31" s="7">
        <v>254060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825540</v>
      </c>
      <c r="K32" s="7">
        <v>831707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1549379</v>
      </c>
      <c r="K33" s="7">
        <v>526281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882442</v>
      </c>
      <c r="K35" s="53">
        <f>SUM(K36:K38)</f>
        <v>877338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153250</v>
      </c>
      <c r="K37" s="7">
        <v>148146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729192</v>
      </c>
      <c r="K38" s="7">
        <v>729192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439863</v>
      </c>
      <c r="K39" s="7">
        <v>439863</v>
      </c>
    </row>
    <row r="40" spans="1:11" ht="12.75">
      <c r="A40" s="188" t="s">
        <v>240</v>
      </c>
      <c r="B40" s="189"/>
      <c r="C40" s="189"/>
      <c r="D40" s="189"/>
      <c r="E40" s="189"/>
      <c r="F40" s="189"/>
      <c r="G40" s="189"/>
      <c r="H40" s="190"/>
      <c r="I40" s="1">
        <v>34</v>
      </c>
      <c r="J40" s="53">
        <f>J41+J49+J56+J64</f>
        <v>42664409</v>
      </c>
      <c r="K40" s="53">
        <f>K41+K49+K56+K64</f>
        <v>49324324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14949424</v>
      </c>
      <c r="K41" s="53">
        <f>SUM(K42:K48)</f>
        <v>11519616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6773547</v>
      </c>
      <c r="K42" s="7">
        <v>6368684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108703</v>
      </c>
      <c r="K43" s="7">
        <v>136899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2625666</v>
      </c>
      <c r="K44" s="7">
        <v>2356412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843161</v>
      </c>
      <c r="K45" s="7">
        <v>917418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0</v>
      </c>
      <c r="K46" s="7">
        <v>0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4598347</v>
      </c>
      <c r="K47" s="7">
        <v>1740203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20879280</v>
      </c>
      <c r="K49" s="53">
        <f>SUM(K50:K55)</f>
        <v>27716032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0</v>
      </c>
      <c r="K50" s="7">
        <v>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18937902</v>
      </c>
      <c r="K51" s="7">
        <v>25830922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0</v>
      </c>
      <c r="K52" s="7">
        <v>0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16790</v>
      </c>
      <c r="K53" s="7">
        <v>14329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316974</v>
      </c>
      <c r="K54" s="7">
        <v>310975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1607614</v>
      </c>
      <c r="K55" s="7">
        <v>1559806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4402422</v>
      </c>
      <c r="K56" s="53">
        <f>SUM(K57:K63)</f>
        <v>6756274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>
        <v>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0</v>
      </c>
      <c r="K60" s="7">
        <v>0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0</v>
      </c>
      <c r="K61" s="7">
        <v>0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1544541</v>
      </c>
      <c r="K62" s="7">
        <v>5296747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2857881</v>
      </c>
      <c r="K63" s="7">
        <v>1459527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2433283</v>
      </c>
      <c r="K64" s="7">
        <v>3332402</v>
      </c>
    </row>
    <row r="65" spans="1:11" ht="12.75">
      <c r="A65" s="188" t="s">
        <v>56</v>
      </c>
      <c r="B65" s="189"/>
      <c r="C65" s="189"/>
      <c r="D65" s="189"/>
      <c r="E65" s="189"/>
      <c r="F65" s="189"/>
      <c r="G65" s="189"/>
      <c r="H65" s="190"/>
      <c r="I65" s="1">
        <v>59</v>
      </c>
      <c r="J65" s="7">
        <v>763579</v>
      </c>
      <c r="K65" s="7">
        <v>729729</v>
      </c>
    </row>
    <row r="66" spans="1:11" ht="12.75">
      <c r="A66" s="188" t="s">
        <v>241</v>
      </c>
      <c r="B66" s="189"/>
      <c r="C66" s="189"/>
      <c r="D66" s="189"/>
      <c r="E66" s="189"/>
      <c r="F66" s="189"/>
      <c r="G66" s="189"/>
      <c r="H66" s="190"/>
      <c r="I66" s="1">
        <v>60</v>
      </c>
      <c r="J66" s="53">
        <f>J7+J8+J40+J65</f>
        <v>181663441</v>
      </c>
      <c r="K66" s="53">
        <f>K7+K8+K40+K65</f>
        <v>189392209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16601865</v>
      </c>
      <c r="K67" s="8">
        <v>16705628</v>
      </c>
    </row>
    <row r="68" spans="1:11" ht="12.75">
      <c r="A68" s="201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0"/>
      <c r="I69" s="3">
        <v>62</v>
      </c>
      <c r="J69" s="54">
        <f>J70+J71+J72+J78+J79+J82+J85</f>
        <v>113585064</v>
      </c>
      <c r="K69" s="54">
        <f>K70+K71+K72+K78+K79+K82+K85</f>
        <v>102343643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81711000</v>
      </c>
      <c r="K70" s="7">
        <v>81711000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1815029</v>
      </c>
      <c r="K71" s="7">
        <v>1815029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5917567</v>
      </c>
      <c r="K72" s="53">
        <f>K73+K74-K75+K76+K77</f>
        <v>2529796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2529796</v>
      </c>
      <c r="K73" s="7">
        <v>2529796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6923211</v>
      </c>
      <c r="K74" s="7">
        <v>6923211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6923211</v>
      </c>
      <c r="K75" s="7">
        <v>6923211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0</v>
      </c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3387771</v>
      </c>
      <c r="K77" s="7">
        <v>0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6435201</v>
      </c>
      <c r="K78" s="7">
        <v>6300983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17706267</v>
      </c>
      <c r="K79" s="53">
        <f>K80-K81</f>
        <v>12145606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17706267</v>
      </c>
      <c r="K80" s="7">
        <v>12145606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v>0</v>
      </c>
      <c r="K82" s="53">
        <f>K83-K84</f>
        <v>-2158771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0</v>
      </c>
      <c r="K83" s="7">
        <v>0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8948431</v>
      </c>
      <c r="K84" s="7">
        <v>2158771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0</v>
      </c>
      <c r="K85" s="7">
        <v>0</v>
      </c>
    </row>
    <row r="86" spans="1:11" ht="12.75">
      <c r="A86" s="188" t="s">
        <v>19</v>
      </c>
      <c r="B86" s="189"/>
      <c r="C86" s="189"/>
      <c r="D86" s="189"/>
      <c r="E86" s="189"/>
      <c r="F86" s="189"/>
      <c r="G86" s="189"/>
      <c r="H86" s="190"/>
      <c r="I86" s="1">
        <v>79</v>
      </c>
      <c r="J86" s="53">
        <f>SUM(J87:J89)</f>
        <v>101480</v>
      </c>
      <c r="K86" s="53">
        <f>SUM(K87:K89)</f>
        <v>100180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0</v>
      </c>
      <c r="K87" s="7">
        <v>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101480</v>
      </c>
      <c r="K89" s="7">
        <v>100180</v>
      </c>
    </row>
    <row r="90" spans="1:11" ht="12.75">
      <c r="A90" s="188" t="s">
        <v>20</v>
      </c>
      <c r="B90" s="189"/>
      <c r="C90" s="189"/>
      <c r="D90" s="189"/>
      <c r="E90" s="189"/>
      <c r="F90" s="189"/>
      <c r="G90" s="189"/>
      <c r="H90" s="190"/>
      <c r="I90" s="1">
        <v>83</v>
      </c>
      <c r="J90" s="53">
        <f>SUM(J91:J99)</f>
        <v>36961177</v>
      </c>
      <c r="K90" s="53">
        <f>SUM(K91:K99)</f>
        <v>47345909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721000</v>
      </c>
      <c r="K92" s="7">
        <v>721000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34600380</v>
      </c>
      <c r="K93" s="7">
        <v>45018666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>
        <v>0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30997</v>
      </c>
      <c r="K98" s="7">
        <v>30997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1608800</v>
      </c>
      <c r="K99" s="7">
        <v>1575246</v>
      </c>
    </row>
    <row r="100" spans="1:11" ht="12.75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53">
        <f>SUM(J101:J112)</f>
        <v>37356301</v>
      </c>
      <c r="K100" s="53">
        <f>SUM(K101:K112)</f>
        <v>34404166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0</v>
      </c>
      <c r="K101" s="7">
        <v>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360500</v>
      </c>
      <c r="K102" s="7">
        <v>54250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11913050</v>
      </c>
      <c r="K103" s="7">
        <v>3633148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111781</v>
      </c>
      <c r="K104" s="7">
        <v>120679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20725026</v>
      </c>
      <c r="K105" s="7">
        <v>26199144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>
        <v>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364802</v>
      </c>
      <c r="K107" s="7">
        <v>364802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1665863</v>
      </c>
      <c r="K108" s="7">
        <v>1732219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863889</v>
      </c>
      <c r="K109" s="7">
        <v>1028326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1024168</v>
      </c>
      <c r="K110" s="7">
        <v>1024168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327222</v>
      </c>
      <c r="K112" s="7">
        <v>247430</v>
      </c>
    </row>
    <row r="113" spans="1:11" ht="12.75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7">
        <v>2607850</v>
      </c>
      <c r="K113" s="7">
        <v>5198311</v>
      </c>
    </row>
    <row r="114" spans="1:11" ht="12.75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53">
        <f>J69+J86+J90+J100+J113</f>
        <v>190611872</v>
      </c>
      <c r="K114" s="53">
        <f>K69+K86+K90+K100+K113</f>
        <v>189392209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16601665</v>
      </c>
      <c r="K115" s="8">
        <v>16705628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191" t="s">
        <v>9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/>
      <c r="K119" s="8"/>
    </row>
    <row r="120" spans="1:11" ht="12.75">
      <c r="A120" s="194" t="s">
        <v>311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L67" sqref="L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33" t="s">
        <v>324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9" t="s">
        <v>325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7" t="s">
        <v>319</v>
      </c>
      <c r="K4" s="247"/>
      <c r="L4" s="247" t="s">
        <v>320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0"/>
      <c r="I7" s="3">
        <v>111</v>
      </c>
      <c r="J7" s="54">
        <f>SUM(J8:J9)</f>
        <v>98517707</v>
      </c>
      <c r="K7" s="54">
        <f>SUM(K8:K9)</f>
        <v>35392058</v>
      </c>
      <c r="L7" s="54">
        <f>SUM(L8:L9)</f>
        <v>104520217</v>
      </c>
      <c r="M7" s="54">
        <f>SUM(M8:M9)</f>
        <v>41011581</v>
      </c>
    </row>
    <row r="8" spans="1:13" ht="12.75">
      <c r="A8" s="188" t="s">
        <v>152</v>
      </c>
      <c r="B8" s="189"/>
      <c r="C8" s="189"/>
      <c r="D8" s="189"/>
      <c r="E8" s="189"/>
      <c r="F8" s="189"/>
      <c r="G8" s="189"/>
      <c r="H8" s="190"/>
      <c r="I8" s="1">
        <v>112</v>
      </c>
      <c r="J8" s="7">
        <v>96866944</v>
      </c>
      <c r="K8" s="7">
        <v>34752791</v>
      </c>
      <c r="L8" s="7">
        <v>98183965</v>
      </c>
      <c r="M8" s="7">
        <v>35827740</v>
      </c>
    </row>
    <row r="9" spans="1:13" ht="12.75">
      <c r="A9" s="188" t="s">
        <v>103</v>
      </c>
      <c r="B9" s="189"/>
      <c r="C9" s="189"/>
      <c r="D9" s="189"/>
      <c r="E9" s="189"/>
      <c r="F9" s="189"/>
      <c r="G9" s="189"/>
      <c r="H9" s="190"/>
      <c r="I9" s="1">
        <v>113</v>
      </c>
      <c r="J9" s="7">
        <v>1650763</v>
      </c>
      <c r="K9" s="7">
        <v>639267</v>
      </c>
      <c r="L9" s="7">
        <v>6336252</v>
      </c>
      <c r="M9" s="7">
        <v>5183841</v>
      </c>
    </row>
    <row r="10" spans="1:13" ht="12.75">
      <c r="A10" s="188" t="s">
        <v>12</v>
      </c>
      <c r="B10" s="189"/>
      <c r="C10" s="189"/>
      <c r="D10" s="189"/>
      <c r="E10" s="189"/>
      <c r="F10" s="189"/>
      <c r="G10" s="189"/>
      <c r="H10" s="190"/>
      <c r="I10" s="1">
        <v>114</v>
      </c>
      <c r="J10" s="53">
        <f>J11+J12+J16+J20+J21+J22+J25+J26</f>
        <v>101208068</v>
      </c>
      <c r="K10" s="53">
        <f>K11+K12+K16+K20+K21+K22+K25+K26</f>
        <v>36212516</v>
      </c>
      <c r="L10" s="53">
        <f>L11+L12+L16+L20+L21+L22+L25+L26</f>
        <v>105942529</v>
      </c>
      <c r="M10" s="53">
        <f>M11+M12+M16+M20+M21+M22+M25+M26</f>
        <v>40769779</v>
      </c>
    </row>
    <row r="11" spans="1:13" ht="12.75">
      <c r="A11" s="188" t="s">
        <v>104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>
        <v>1777582</v>
      </c>
      <c r="K11" s="7">
        <v>1057585</v>
      </c>
      <c r="L11" s="7">
        <v>203415</v>
      </c>
      <c r="M11" s="7">
        <v>639511</v>
      </c>
    </row>
    <row r="12" spans="1:13" ht="12.75">
      <c r="A12" s="188" t="s">
        <v>22</v>
      </c>
      <c r="B12" s="189"/>
      <c r="C12" s="189"/>
      <c r="D12" s="189"/>
      <c r="E12" s="189"/>
      <c r="F12" s="189"/>
      <c r="G12" s="189"/>
      <c r="H12" s="190"/>
      <c r="I12" s="1">
        <v>116</v>
      </c>
      <c r="J12" s="53">
        <f>SUM(J13:J15)</f>
        <v>67004578</v>
      </c>
      <c r="K12" s="53">
        <f>SUM(K13:K15)</f>
        <v>24335435</v>
      </c>
      <c r="L12" s="53">
        <f>SUM(L13:L15)</f>
        <v>70156392</v>
      </c>
      <c r="M12" s="53">
        <f>SUM(M13:M15)</f>
        <v>26197581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40606452</v>
      </c>
      <c r="K13" s="7">
        <v>14408122</v>
      </c>
      <c r="L13" s="7">
        <v>39944776</v>
      </c>
      <c r="M13" s="7">
        <v>14711068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15550039</v>
      </c>
      <c r="K14" s="7">
        <v>5559227</v>
      </c>
      <c r="L14" s="7">
        <v>16746701</v>
      </c>
      <c r="M14" s="7">
        <v>5905421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10848087</v>
      </c>
      <c r="K15" s="7">
        <v>4368086</v>
      </c>
      <c r="L15" s="7">
        <v>13464915</v>
      </c>
      <c r="M15" s="7">
        <v>5581092</v>
      </c>
    </row>
    <row r="16" spans="1:13" ht="12.75">
      <c r="A16" s="188" t="s">
        <v>23</v>
      </c>
      <c r="B16" s="189"/>
      <c r="C16" s="189"/>
      <c r="D16" s="189"/>
      <c r="E16" s="189"/>
      <c r="F16" s="189"/>
      <c r="G16" s="189"/>
      <c r="H16" s="190"/>
      <c r="I16" s="1">
        <v>120</v>
      </c>
      <c r="J16" s="53">
        <f>SUM(J17:J19)</f>
        <v>22524220</v>
      </c>
      <c r="K16" s="53">
        <f>SUM(K17:K19)</f>
        <v>7412352</v>
      </c>
      <c r="L16" s="53">
        <f>SUM(L17:L19)</f>
        <v>21789208</v>
      </c>
      <c r="M16" s="53">
        <f>SUM(M17:M19)</f>
        <v>7182991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14296862</v>
      </c>
      <c r="K17" s="7">
        <v>4704532</v>
      </c>
      <c r="L17" s="7">
        <v>14011317</v>
      </c>
      <c r="M17" s="7">
        <v>4638036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4974625</v>
      </c>
      <c r="K18" s="7">
        <v>1638369</v>
      </c>
      <c r="L18" s="7">
        <v>4613571</v>
      </c>
      <c r="M18" s="7">
        <v>1501859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3252733</v>
      </c>
      <c r="K19" s="7">
        <v>1069451</v>
      </c>
      <c r="L19" s="7">
        <v>3164320</v>
      </c>
      <c r="M19" s="7">
        <v>1043096</v>
      </c>
    </row>
    <row r="20" spans="1:13" ht="12.75">
      <c r="A20" s="188" t="s">
        <v>105</v>
      </c>
      <c r="B20" s="189"/>
      <c r="C20" s="189"/>
      <c r="D20" s="189"/>
      <c r="E20" s="189"/>
      <c r="F20" s="189"/>
      <c r="G20" s="189"/>
      <c r="H20" s="190"/>
      <c r="I20" s="1">
        <v>124</v>
      </c>
      <c r="J20" s="7">
        <v>6102234</v>
      </c>
      <c r="K20" s="7">
        <v>2068274</v>
      </c>
      <c r="L20" s="7">
        <v>6294734</v>
      </c>
      <c r="M20" s="7">
        <v>2174932</v>
      </c>
    </row>
    <row r="21" spans="1:13" ht="12.75">
      <c r="A21" s="188" t="s">
        <v>106</v>
      </c>
      <c r="B21" s="189"/>
      <c r="C21" s="189"/>
      <c r="D21" s="189"/>
      <c r="E21" s="189"/>
      <c r="F21" s="189"/>
      <c r="G21" s="189"/>
      <c r="H21" s="190"/>
      <c r="I21" s="1">
        <v>125</v>
      </c>
      <c r="J21" s="7">
        <v>2491661</v>
      </c>
      <c r="K21" s="7">
        <v>904181</v>
      </c>
      <c r="L21" s="7">
        <v>2866086</v>
      </c>
      <c r="M21" s="7">
        <v>826202</v>
      </c>
    </row>
    <row r="22" spans="1:13" ht="12.75">
      <c r="A22" s="188" t="s">
        <v>24</v>
      </c>
      <c r="B22" s="189"/>
      <c r="C22" s="189"/>
      <c r="D22" s="189"/>
      <c r="E22" s="189"/>
      <c r="F22" s="189"/>
      <c r="G22" s="189"/>
      <c r="H22" s="190"/>
      <c r="I22" s="1">
        <v>126</v>
      </c>
      <c r="J22" s="53">
        <f>SUM(J23:J24)</f>
        <v>21</v>
      </c>
      <c r="K22" s="53">
        <f>SUM(K23:K24)</f>
        <v>5</v>
      </c>
      <c r="L22" s="53">
        <f>SUM(L23:L24)</f>
        <v>286</v>
      </c>
      <c r="M22" s="53">
        <f>SUM(M23:M24)</f>
        <v>281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21</v>
      </c>
      <c r="K24" s="7">
        <v>5</v>
      </c>
      <c r="L24" s="7">
        <v>286</v>
      </c>
      <c r="M24" s="7">
        <v>281</v>
      </c>
    </row>
    <row r="25" spans="1:13" ht="12.75">
      <c r="A25" s="188" t="s">
        <v>107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88" t="s">
        <v>50</v>
      </c>
      <c r="B26" s="189"/>
      <c r="C26" s="189"/>
      <c r="D26" s="189"/>
      <c r="E26" s="189"/>
      <c r="F26" s="189"/>
      <c r="G26" s="189"/>
      <c r="H26" s="190"/>
      <c r="I26" s="1">
        <v>130</v>
      </c>
      <c r="J26" s="7">
        <v>1307772</v>
      </c>
      <c r="K26" s="7">
        <v>434684</v>
      </c>
      <c r="L26" s="7">
        <v>4632408</v>
      </c>
      <c r="M26" s="7">
        <v>3748281</v>
      </c>
    </row>
    <row r="27" spans="1:13" ht="12.75">
      <c r="A27" s="188" t="s">
        <v>213</v>
      </c>
      <c r="B27" s="189"/>
      <c r="C27" s="189"/>
      <c r="D27" s="189"/>
      <c r="E27" s="189"/>
      <c r="F27" s="189"/>
      <c r="G27" s="189"/>
      <c r="H27" s="190"/>
      <c r="I27" s="1">
        <v>131</v>
      </c>
      <c r="J27" s="53">
        <f>SUM(J28:J32)</f>
        <v>113958</v>
      </c>
      <c r="K27" s="53">
        <f>SUM(K28:K32)</f>
        <v>22786</v>
      </c>
      <c r="L27" s="53">
        <f>SUM(L28:L32)</f>
        <v>620758</v>
      </c>
      <c r="M27" s="53">
        <f>SUM(M28:M32)</f>
        <v>201955</v>
      </c>
    </row>
    <row r="28" spans="1:13" ht="12.75">
      <c r="A28" s="188" t="s">
        <v>227</v>
      </c>
      <c r="B28" s="189"/>
      <c r="C28" s="189"/>
      <c r="D28" s="189"/>
      <c r="E28" s="189"/>
      <c r="F28" s="189"/>
      <c r="G28" s="189"/>
      <c r="H28" s="19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88" t="s">
        <v>155</v>
      </c>
      <c r="B29" s="189"/>
      <c r="C29" s="189"/>
      <c r="D29" s="189"/>
      <c r="E29" s="189"/>
      <c r="F29" s="189"/>
      <c r="G29" s="189"/>
      <c r="H29" s="190"/>
      <c r="I29" s="1">
        <v>133</v>
      </c>
      <c r="J29" s="7">
        <v>113368</v>
      </c>
      <c r="K29" s="7">
        <v>22475</v>
      </c>
      <c r="L29" s="7">
        <v>481490</v>
      </c>
      <c r="M29" s="7">
        <v>64268</v>
      </c>
    </row>
    <row r="30" spans="1:13" ht="12.75">
      <c r="A30" s="188" t="s">
        <v>139</v>
      </c>
      <c r="B30" s="189"/>
      <c r="C30" s="189"/>
      <c r="D30" s="189"/>
      <c r="E30" s="189"/>
      <c r="F30" s="189"/>
      <c r="G30" s="189"/>
      <c r="H30" s="19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88" t="s">
        <v>223</v>
      </c>
      <c r="B31" s="189"/>
      <c r="C31" s="189"/>
      <c r="D31" s="189"/>
      <c r="E31" s="189"/>
      <c r="F31" s="189"/>
      <c r="G31" s="189"/>
      <c r="H31" s="19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88" t="s">
        <v>140</v>
      </c>
      <c r="B32" s="189"/>
      <c r="C32" s="189"/>
      <c r="D32" s="189"/>
      <c r="E32" s="189"/>
      <c r="F32" s="189"/>
      <c r="G32" s="189"/>
      <c r="H32" s="190"/>
      <c r="I32" s="1">
        <v>136</v>
      </c>
      <c r="J32" s="7">
        <v>590</v>
      </c>
      <c r="K32" s="7">
        <v>311</v>
      </c>
      <c r="L32" s="7">
        <v>139268</v>
      </c>
      <c r="M32" s="7">
        <v>137687</v>
      </c>
    </row>
    <row r="33" spans="1:13" ht="12.75">
      <c r="A33" s="188" t="s">
        <v>214</v>
      </c>
      <c r="B33" s="189"/>
      <c r="C33" s="189"/>
      <c r="D33" s="189"/>
      <c r="E33" s="189"/>
      <c r="F33" s="189"/>
      <c r="G33" s="189"/>
      <c r="H33" s="190"/>
      <c r="I33" s="1">
        <v>137</v>
      </c>
      <c r="J33" s="53">
        <f>SUM(J34:J37)</f>
        <v>1461547</v>
      </c>
      <c r="K33" s="53">
        <f>SUM(K34:K37)</f>
        <v>721844</v>
      </c>
      <c r="L33" s="53">
        <f>SUM(L34:L37)</f>
        <v>1357217</v>
      </c>
      <c r="M33" s="53">
        <f>SUM(M34:M37)</f>
        <v>412079</v>
      </c>
    </row>
    <row r="34" spans="1:13" ht="12.75">
      <c r="A34" s="188" t="s">
        <v>66</v>
      </c>
      <c r="B34" s="189"/>
      <c r="C34" s="189"/>
      <c r="D34" s="189"/>
      <c r="E34" s="189"/>
      <c r="F34" s="189"/>
      <c r="G34" s="189"/>
      <c r="H34" s="19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88" t="s">
        <v>65</v>
      </c>
      <c r="B35" s="189"/>
      <c r="C35" s="189"/>
      <c r="D35" s="189"/>
      <c r="E35" s="189"/>
      <c r="F35" s="189"/>
      <c r="G35" s="189"/>
      <c r="H35" s="190"/>
      <c r="I35" s="1">
        <v>139</v>
      </c>
      <c r="J35" s="7">
        <v>1461547</v>
      </c>
      <c r="K35" s="7">
        <v>721844</v>
      </c>
      <c r="L35" s="7">
        <v>1357217</v>
      </c>
      <c r="M35" s="7">
        <v>412079</v>
      </c>
    </row>
    <row r="36" spans="1:13" ht="12.75">
      <c r="A36" s="188" t="s">
        <v>224</v>
      </c>
      <c r="B36" s="189"/>
      <c r="C36" s="189"/>
      <c r="D36" s="189"/>
      <c r="E36" s="189"/>
      <c r="F36" s="189"/>
      <c r="G36" s="189"/>
      <c r="H36" s="19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88" t="s">
        <v>67</v>
      </c>
      <c r="B37" s="189"/>
      <c r="C37" s="189"/>
      <c r="D37" s="189"/>
      <c r="E37" s="189"/>
      <c r="F37" s="189"/>
      <c r="G37" s="189"/>
      <c r="H37" s="19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88" t="s">
        <v>195</v>
      </c>
      <c r="B38" s="189"/>
      <c r="C38" s="189"/>
      <c r="D38" s="189"/>
      <c r="E38" s="189"/>
      <c r="F38" s="189"/>
      <c r="G38" s="189"/>
      <c r="H38" s="19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88" t="s">
        <v>196</v>
      </c>
      <c r="B39" s="189"/>
      <c r="C39" s="189"/>
      <c r="D39" s="189"/>
      <c r="E39" s="189"/>
      <c r="F39" s="189"/>
      <c r="G39" s="189"/>
      <c r="H39" s="19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88" t="s">
        <v>225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88" t="s">
        <v>226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88" t="s">
        <v>215</v>
      </c>
      <c r="B42" s="189"/>
      <c r="C42" s="189"/>
      <c r="D42" s="189"/>
      <c r="E42" s="189"/>
      <c r="F42" s="189"/>
      <c r="G42" s="189"/>
      <c r="H42" s="190"/>
      <c r="I42" s="1">
        <v>146</v>
      </c>
      <c r="J42" s="53">
        <f>J7+J27+J38+J40</f>
        <v>98631665</v>
      </c>
      <c r="K42" s="53">
        <f>K7+K27+K38+K40</f>
        <v>35414844</v>
      </c>
      <c r="L42" s="53">
        <f>L7+L27+L38+L40</f>
        <v>105140975</v>
      </c>
      <c r="M42" s="53">
        <f>M7+M27+M38+M40</f>
        <v>41213536</v>
      </c>
    </row>
    <row r="43" spans="1:13" ht="12.75">
      <c r="A43" s="188" t="s">
        <v>216</v>
      </c>
      <c r="B43" s="189"/>
      <c r="C43" s="189"/>
      <c r="D43" s="189"/>
      <c r="E43" s="189"/>
      <c r="F43" s="189"/>
      <c r="G43" s="189"/>
      <c r="H43" s="190"/>
      <c r="I43" s="1">
        <v>147</v>
      </c>
      <c r="J43" s="53">
        <f>J10+J33+J39+J41</f>
        <v>102669615</v>
      </c>
      <c r="K43" s="53">
        <f>K10+K33+K39+K41</f>
        <v>36934360</v>
      </c>
      <c r="L43" s="53">
        <f>L10+L33+L39+L41</f>
        <v>107299746</v>
      </c>
      <c r="M43" s="53">
        <f>M10+M33+M39+M41</f>
        <v>41181858</v>
      </c>
    </row>
    <row r="44" spans="1:13" ht="12.75">
      <c r="A44" s="188" t="s">
        <v>236</v>
      </c>
      <c r="B44" s="189"/>
      <c r="C44" s="189"/>
      <c r="D44" s="189"/>
      <c r="E44" s="189"/>
      <c r="F44" s="189"/>
      <c r="G44" s="189"/>
      <c r="H44" s="190"/>
      <c r="I44" s="1">
        <v>148</v>
      </c>
      <c r="J44" s="53">
        <f>J42-J43</f>
        <v>-4037950</v>
      </c>
      <c r="K44" s="53">
        <f>K42-K43</f>
        <v>-1519516</v>
      </c>
      <c r="L44" s="53">
        <f>L42-L43</f>
        <v>-2158771</v>
      </c>
      <c r="M44" s="53">
        <f>M42-M43</f>
        <v>31678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31678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4037950</v>
      </c>
      <c r="K46" s="53">
        <f>IF(K43&gt;K42,K43-K42,0)</f>
        <v>1519516</v>
      </c>
      <c r="L46" s="53">
        <f>IF(L43&gt;L42,L43-L42,0)</f>
        <v>2158771</v>
      </c>
      <c r="M46" s="53">
        <f>IF(M43&gt;M42,M43-M42,0)</f>
        <v>0</v>
      </c>
    </row>
    <row r="47" spans="1:13" ht="12.75">
      <c r="A47" s="188" t="s">
        <v>217</v>
      </c>
      <c r="B47" s="189"/>
      <c r="C47" s="189"/>
      <c r="D47" s="189"/>
      <c r="E47" s="189"/>
      <c r="F47" s="189"/>
      <c r="G47" s="189"/>
      <c r="H47" s="190"/>
      <c r="I47" s="1">
        <v>151</v>
      </c>
      <c r="J47" s="7"/>
      <c r="K47" s="7"/>
      <c r="L47" s="7"/>
      <c r="M47" s="7"/>
    </row>
    <row r="48" spans="1:13" ht="12.75">
      <c r="A48" s="188" t="s">
        <v>237</v>
      </c>
      <c r="B48" s="189"/>
      <c r="C48" s="189"/>
      <c r="D48" s="189"/>
      <c r="E48" s="189"/>
      <c r="F48" s="189"/>
      <c r="G48" s="189"/>
      <c r="H48" s="190"/>
      <c r="I48" s="1">
        <v>152</v>
      </c>
      <c r="J48" s="53">
        <f>J44-J47</f>
        <v>-4037950</v>
      </c>
      <c r="K48" s="53">
        <f>K44-K47</f>
        <v>-1519516</v>
      </c>
      <c r="L48" s="53">
        <f>L44-L47</f>
        <v>-2158771</v>
      </c>
      <c r="M48" s="53">
        <f>M44-M47</f>
        <v>31678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31678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4037950</v>
      </c>
      <c r="K50" s="61">
        <f>IF(K48&lt;0,-K48,0)</f>
        <v>1519516</v>
      </c>
      <c r="L50" s="61">
        <f>IF(L48&lt;0,-L48,0)</f>
        <v>2158771</v>
      </c>
      <c r="M50" s="61">
        <f>IF(M48&lt;0,-M48,0)</f>
        <v>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0"/>
      <c r="I56" s="9">
        <v>157</v>
      </c>
      <c r="J56" s="6">
        <v>-4037950</v>
      </c>
      <c r="K56" s="6">
        <v>-1519516</v>
      </c>
      <c r="L56" s="6">
        <v>-2158771</v>
      </c>
      <c r="M56" s="6">
        <v>31678</v>
      </c>
    </row>
    <row r="57" spans="1:13" ht="12.75">
      <c r="A57" s="188" t="s">
        <v>221</v>
      </c>
      <c r="B57" s="189"/>
      <c r="C57" s="189"/>
      <c r="D57" s="189"/>
      <c r="E57" s="189"/>
      <c r="F57" s="189"/>
      <c r="G57" s="189"/>
      <c r="H57" s="19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88" t="s">
        <v>228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88" t="s">
        <v>229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88" t="s">
        <v>45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88" t="s">
        <v>230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88" t="s">
        <v>231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88" t="s">
        <v>232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88" t="s">
        <v>233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88" t="s">
        <v>222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88" t="s">
        <v>193</v>
      </c>
      <c r="B66" s="189"/>
      <c r="C66" s="189"/>
      <c r="D66" s="189"/>
      <c r="E66" s="189"/>
      <c r="F66" s="189"/>
      <c r="G66" s="189"/>
      <c r="H66" s="19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88" t="s">
        <v>194</v>
      </c>
      <c r="B67" s="189"/>
      <c r="C67" s="189"/>
      <c r="D67" s="189"/>
      <c r="E67" s="189"/>
      <c r="F67" s="189"/>
      <c r="G67" s="189"/>
      <c r="H67" s="190"/>
      <c r="I67" s="1">
        <v>168</v>
      </c>
      <c r="J67" s="61">
        <f>J56+J66</f>
        <v>-4037950</v>
      </c>
      <c r="K67" s="61">
        <f>K56+K66</f>
        <v>-1519516</v>
      </c>
      <c r="L67" s="61">
        <f>L56+L66</f>
        <v>-2158771</v>
      </c>
      <c r="M67" s="61">
        <f>M56+M66</f>
        <v>31678</v>
      </c>
    </row>
    <row r="68" spans="1:13" ht="12.75" customHeight="1">
      <c r="A68" s="237" t="s">
        <v>313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235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N45" sqref="N4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325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283</v>
      </c>
      <c r="K5" s="69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0"/>
      <c r="J6" s="250"/>
      <c r="K6" s="25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-4037950</v>
      </c>
      <c r="K7" s="7">
        <v>-2158771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6102234</v>
      </c>
      <c r="K8" s="7">
        <v>6294733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0</v>
      </c>
      <c r="K9" s="7">
        <v>5244022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0</v>
      </c>
      <c r="K10" s="7">
        <v>0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2113371</v>
      </c>
      <c r="K11" s="7">
        <v>0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130000</v>
      </c>
      <c r="K12" s="7">
        <v>2874941</v>
      </c>
    </row>
    <row r="13" spans="1:11" ht="12.75">
      <c r="A13" s="188" t="s">
        <v>157</v>
      </c>
      <c r="B13" s="189"/>
      <c r="C13" s="189"/>
      <c r="D13" s="189"/>
      <c r="E13" s="189"/>
      <c r="F13" s="189"/>
      <c r="G13" s="189"/>
      <c r="H13" s="189"/>
      <c r="I13" s="1">
        <v>7</v>
      </c>
      <c r="J13" s="64">
        <f>SUM(J7:J12)</f>
        <v>4307655</v>
      </c>
      <c r="K13" s="53">
        <f>SUM(K7:K12)</f>
        <v>12254925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2671135</v>
      </c>
      <c r="K14" s="7">
        <v>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1969184</v>
      </c>
      <c r="K15" s="7">
        <v>6865143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0</v>
      </c>
      <c r="K16" s="7">
        <v>4245192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710988</v>
      </c>
      <c r="K17" s="7">
        <v>434276</v>
      </c>
    </row>
    <row r="18" spans="1:11" ht="12.75">
      <c r="A18" s="188" t="s">
        <v>158</v>
      </c>
      <c r="B18" s="189"/>
      <c r="C18" s="189"/>
      <c r="D18" s="189"/>
      <c r="E18" s="189"/>
      <c r="F18" s="189"/>
      <c r="G18" s="189"/>
      <c r="H18" s="189"/>
      <c r="I18" s="1">
        <v>12</v>
      </c>
      <c r="J18" s="64">
        <f>SUM(J14:J17)</f>
        <v>5351307</v>
      </c>
      <c r="K18" s="53">
        <f>SUM(K14:K17)</f>
        <v>11544611</v>
      </c>
    </row>
    <row r="19" spans="1:11" ht="12.75">
      <c r="A19" s="188" t="s">
        <v>36</v>
      </c>
      <c r="B19" s="189"/>
      <c r="C19" s="189"/>
      <c r="D19" s="189"/>
      <c r="E19" s="189"/>
      <c r="F19" s="189"/>
      <c r="G19" s="189"/>
      <c r="H19" s="189"/>
      <c r="I19" s="1">
        <v>13</v>
      </c>
      <c r="J19" s="64">
        <f>IF(J13&gt;J18,J13-J18,0)</f>
        <v>0</v>
      </c>
      <c r="K19" s="53">
        <f>IF(K13&gt;K18,K13-K18,0)</f>
        <v>710314</v>
      </c>
    </row>
    <row r="20" spans="1:11" ht="12.75">
      <c r="A20" s="188" t="s">
        <v>37</v>
      </c>
      <c r="B20" s="189"/>
      <c r="C20" s="189"/>
      <c r="D20" s="189"/>
      <c r="E20" s="189"/>
      <c r="F20" s="189"/>
      <c r="G20" s="189"/>
      <c r="H20" s="189"/>
      <c r="I20" s="1">
        <v>14</v>
      </c>
      <c r="J20" s="64">
        <f>IF(J18&gt;J13,J18-J13,0)</f>
        <v>1043652</v>
      </c>
      <c r="K20" s="53">
        <f>IF(K18&gt;K13,K18-K13,0)</f>
        <v>0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0"/>
      <c r="J21" s="250"/>
      <c r="K21" s="25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75968</v>
      </c>
      <c r="K22" s="7">
        <v>7910234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0</v>
      </c>
      <c r="K23" s="7">
        <v>18157</v>
      </c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41534</v>
      </c>
      <c r="K24" s="7">
        <v>41671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0</v>
      </c>
      <c r="K25" s="7">
        <v>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1818385</v>
      </c>
      <c r="K26" s="7">
        <v>2653260</v>
      </c>
    </row>
    <row r="27" spans="1:11" ht="12.75">
      <c r="A27" s="188" t="s">
        <v>168</v>
      </c>
      <c r="B27" s="189"/>
      <c r="C27" s="189"/>
      <c r="D27" s="189"/>
      <c r="E27" s="189"/>
      <c r="F27" s="189"/>
      <c r="G27" s="189"/>
      <c r="H27" s="189"/>
      <c r="I27" s="1">
        <v>20</v>
      </c>
      <c r="J27" s="64">
        <f>SUM(J22:J26)</f>
        <v>1935887</v>
      </c>
      <c r="K27" s="53">
        <f>SUM(K22:K26)</f>
        <v>10623322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2993496</v>
      </c>
      <c r="K28" s="7">
        <v>8916384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0</v>
      </c>
      <c r="K29" s="7">
        <v>0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0</v>
      </c>
      <c r="K30" s="7">
        <v>4000000</v>
      </c>
    </row>
    <row r="31" spans="1:11" ht="12.75">
      <c r="A31" s="188" t="s">
        <v>5</v>
      </c>
      <c r="B31" s="189"/>
      <c r="C31" s="189"/>
      <c r="D31" s="189"/>
      <c r="E31" s="189"/>
      <c r="F31" s="189"/>
      <c r="G31" s="189"/>
      <c r="H31" s="189"/>
      <c r="I31" s="1">
        <v>24</v>
      </c>
      <c r="J31" s="64">
        <f>SUM(J28:J30)</f>
        <v>2993496</v>
      </c>
      <c r="K31" s="53">
        <f>SUM(K28:K30)</f>
        <v>12916384</v>
      </c>
    </row>
    <row r="32" spans="1:11" ht="12.75">
      <c r="A32" s="188" t="s">
        <v>38</v>
      </c>
      <c r="B32" s="189"/>
      <c r="C32" s="189"/>
      <c r="D32" s="189"/>
      <c r="E32" s="189"/>
      <c r="F32" s="189"/>
      <c r="G32" s="189"/>
      <c r="H32" s="18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88" t="s">
        <v>39</v>
      </c>
      <c r="B33" s="189"/>
      <c r="C33" s="189"/>
      <c r="D33" s="189"/>
      <c r="E33" s="189"/>
      <c r="F33" s="189"/>
      <c r="G33" s="189"/>
      <c r="H33" s="189"/>
      <c r="I33" s="1">
        <v>26</v>
      </c>
      <c r="J33" s="64">
        <f>IF(J31&gt;J27,J31-J27,0)</f>
        <v>1057609</v>
      </c>
      <c r="K33" s="53">
        <f>IF(K31&gt;K27,K31-K27,0)</f>
        <v>2293062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0"/>
      <c r="J34" s="250"/>
      <c r="K34" s="25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14392355</v>
      </c>
      <c r="K36" s="7">
        <v>32305887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0</v>
      </c>
      <c r="K37" s="7">
        <v>0</v>
      </c>
    </row>
    <row r="38" spans="1:11" ht="12.75">
      <c r="A38" s="188" t="s">
        <v>68</v>
      </c>
      <c r="B38" s="189"/>
      <c r="C38" s="189"/>
      <c r="D38" s="189"/>
      <c r="E38" s="189"/>
      <c r="F38" s="189"/>
      <c r="G38" s="189"/>
      <c r="H38" s="189"/>
      <c r="I38" s="1">
        <v>30</v>
      </c>
      <c r="J38" s="64">
        <f>SUM(J35:J37)</f>
        <v>14392355</v>
      </c>
      <c r="K38" s="53">
        <f>SUM(K35:K37)</f>
        <v>32305887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11160217</v>
      </c>
      <c r="K39" s="7">
        <v>29824020</v>
      </c>
    </row>
    <row r="40" spans="1:11" ht="11.25" customHeight="1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130000</v>
      </c>
      <c r="K40" s="7">
        <v>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0</v>
      </c>
      <c r="K41" s="7">
        <v>0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0</v>
      </c>
      <c r="K42" s="7">
        <v>0</v>
      </c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0</v>
      </c>
    </row>
    <row r="44" spans="1:11" ht="12.75">
      <c r="A44" s="188" t="s">
        <v>69</v>
      </c>
      <c r="B44" s="189"/>
      <c r="C44" s="189"/>
      <c r="D44" s="189"/>
      <c r="E44" s="189"/>
      <c r="F44" s="189"/>
      <c r="G44" s="189"/>
      <c r="H44" s="189"/>
      <c r="I44" s="1">
        <v>36</v>
      </c>
      <c r="J44" s="64">
        <f>SUM(J39:J43)</f>
        <v>11290217</v>
      </c>
      <c r="K44" s="53">
        <f>SUM(K39:K43)</f>
        <v>29824020</v>
      </c>
    </row>
    <row r="45" spans="1:11" ht="12.75">
      <c r="A45" s="188" t="s">
        <v>17</v>
      </c>
      <c r="B45" s="189"/>
      <c r="C45" s="189"/>
      <c r="D45" s="189"/>
      <c r="E45" s="189"/>
      <c r="F45" s="189"/>
      <c r="G45" s="189"/>
      <c r="H45" s="189"/>
      <c r="I45" s="1">
        <v>37</v>
      </c>
      <c r="J45" s="64">
        <f>IF(J38&gt;J44,J38-J44,0)</f>
        <v>3102138</v>
      </c>
      <c r="K45" s="53">
        <f>IF(K38&gt;K44,K38-K44,0)</f>
        <v>2481867</v>
      </c>
    </row>
    <row r="46" spans="1:11" ht="12.75">
      <c r="A46" s="188" t="s">
        <v>18</v>
      </c>
      <c r="B46" s="189"/>
      <c r="C46" s="189"/>
      <c r="D46" s="189"/>
      <c r="E46" s="189"/>
      <c r="F46" s="189"/>
      <c r="G46" s="189"/>
      <c r="H46" s="18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1000877</v>
      </c>
      <c r="K47" s="53">
        <f>IF(K19-K20+K32-K33+K45-K46&gt;0,K19-K20+K32-K33+K45-K46,0)</f>
        <v>899119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1660789</v>
      </c>
      <c r="K49" s="7">
        <v>2433283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1000877</v>
      </c>
      <c r="K50" s="7">
        <v>899119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0</v>
      </c>
      <c r="K51" s="7">
        <v>0</v>
      </c>
    </row>
    <row r="52" spans="1:11" ht="12.75">
      <c r="A52" s="191" t="s">
        <v>177</v>
      </c>
      <c r="B52" s="192"/>
      <c r="C52" s="192"/>
      <c r="D52" s="192"/>
      <c r="E52" s="192"/>
      <c r="F52" s="192"/>
      <c r="G52" s="192"/>
      <c r="H52" s="192"/>
      <c r="I52" s="4">
        <v>44</v>
      </c>
      <c r="J52" s="65">
        <f>J49+J50-J51</f>
        <v>2661666</v>
      </c>
      <c r="K52" s="61">
        <f>K49+K50-K51</f>
        <v>3332402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0"/>
      <c r="J6" s="250"/>
      <c r="K6" s="25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88" t="s">
        <v>198</v>
      </c>
      <c r="B12" s="189"/>
      <c r="C12" s="189"/>
      <c r="D12" s="189"/>
      <c r="E12" s="189"/>
      <c r="F12" s="189"/>
      <c r="G12" s="189"/>
      <c r="H12" s="18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88" t="s">
        <v>47</v>
      </c>
      <c r="B19" s="189"/>
      <c r="C19" s="189"/>
      <c r="D19" s="189"/>
      <c r="E19" s="189"/>
      <c r="F19" s="189"/>
      <c r="G19" s="189"/>
      <c r="H19" s="18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88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0"/>
      <c r="J22" s="250"/>
      <c r="K22" s="25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88" t="s">
        <v>114</v>
      </c>
      <c r="B28" s="189"/>
      <c r="C28" s="189"/>
      <c r="D28" s="189"/>
      <c r="E28" s="189"/>
      <c r="F28" s="189"/>
      <c r="G28" s="189"/>
      <c r="H28" s="18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88" t="s">
        <v>48</v>
      </c>
      <c r="B32" s="189"/>
      <c r="C32" s="189"/>
      <c r="D32" s="189"/>
      <c r="E32" s="189"/>
      <c r="F32" s="189"/>
      <c r="G32" s="189"/>
      <c r="H32" s="18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88" t="s">
        <v>110</v>
      </c>
      <c r="B33" s="189"/>
      <c r="C33" s="189"/>
      <c r="D33" s="189"/>
      <c r="E33" s="189"/>
      <c r="F33" s="189"/>
      <c r="G33" s="189"/>
      <c r="H33" s="18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88" t="s">
        <v>111</v>
      </c>
      <c r="B34" s="189"/>
      <c r="C34" s="189"/>
      <c r="D34" s="189"/>
      <c r="E34" s="189"/>
      <c r="F34" s="189"/>
      <c r="G34" s="189"/>
      <c r="H34" s="18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0">
        <v>0</v>
      </c>
      <c r="J35" s="250"/>
      <c r="K35" s="25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88" t="s">
        <v>49</v>
      </c>
      <c r="B39" s="189"/>
      <c r="C39" s="189"/>
      <c r="D39" s="189"/>
      <c r="E39" s="189"/>
      <c r="F39" s="189"/>
      <c r="G39" s="189"/>
      <c r="H39" s="18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88" t="s">
        <v>148</v>
      </c>
      <c r="B45" s="189"/>
      <c r="C45" s="189"/>
      <c r="D45" s="189"/>
      <c r="E45" s="189"/>
      <c r="F45" s="189"/>
      <c r="G45" s="189"/>
      <c r="H45" s="18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88" t="s">
        <v>162</v>
      </c>
      <c r="B46" s="189"/>
      <c r="C46" s="189"/>
      <c r="D46" s="189"/>
      <c r="E46" s="189"/>
      <c r="F46" s="189"/>
      <c r="G46" s="189"/>
      <c r="H46" s="18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88" t="s">
        <v>163</v>
      </c>
      <c r="B47" s="189"/>
      <c r="C47" s="189"/>
      <c r="D47" s="189"/>
      <c r="E47" s="189"/>
      <c r="F47" s="189"/>
      <c r="G47" s="189"/>
      <c r="H47" s="18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88" t="s">
        <v>149</v>
      </c>
      <c r="B48" s="189"/>
      <c r="C48" s="189"/>
      <c r="D48" s="189"/>
      <c r="E48" s="189"/>
      <c r="F48" s="189"/>
      <c r="G48" s="189"/>
      <c r="H48" s="18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88" t="s">
        <v>15</v>
      </c>
      <c r="B49" s="189"/>
      <c r="C49" s="189"/>
      <c r="D49" s="189"/>
      <c r="E49" s="189"/>
      <c r="F49" s="189"/>
      <c r="G49" s="189"/>
      <c r="H49" s="18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88" t="s">
        <v>161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/>
      <c r="K50" s="7"/>
    </row>
    <row r="51" spans="1:11" ht="12.75">
      <c r="A51" s="188" t="s">
        <v>175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/>
      <c r="K51" s="7"/>
    </row>
    <row r="52" spans="1:11" ht="12.75">
      <c r="A52" s="188" t="s">
        <v>176</v>
      </c>
      <c r="B52" s="189"/>
      <c r="C52" s="189"/>
      <c r="D52" s="189"/>
      <c r="E52" s="189"/>
      <c r="F52" s="189"/>
      <c r="G52" s="189"/>
      <c r="H52" s="189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8" t="s">
        <v>282</v>
      </c>
      <c r="D2" s="268"/>
      <c r="E2" s="77" t="s">
        <v>326</v>
      </c>
      <c r="F2" s="43" t="s">
        <v>250</v>
      </c>
      <c r="G2" s="269" t="s">
        <v>327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66" t="s">
        <v>285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81711000</v>
      </c>
      <c r="K5" s="45">
        <v>81711000</v>
      </c>
    </row>
    <row r="6" spans="1:11" ht="12.75">
      <c r="A6" s="266" t="s">
        <v>286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1815029</v>
      </c>
      <c r="K6" s="46">
        <v>1815029</v>
      </c>
    </row>
    <row r="7" spans="1:11" ht="12.75">
      <c r="A7" s="266" t="s">
        <v>287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5917567</v>
      </c>
      <c r="K7" s="46">
        <v>2529796</v>
      </c>
    </row>
    <row r="8" spans="1:11" ht="12.75">
      <c r="A8" s="266" t="s">
        <v>288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17706267</v>
      </c>
      <c r="K8" s="46">
        <v>12145606</v>
      </c>
    </row>
    <row r="9" spans="1:11" ht="12.75">
      <c r="A9" s="266" t="s">
        <v>289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-8948431</v>
      </c>
      <c r="K9" s="46">
        <v>-2158771</v>
      </c>
    </row>
    <row r="10" spans="1:11" ht="12.75">
      <c r="A10" s="266" t="s">
        <v>290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>
        <v>6235736</v>
      </c>
      <c r="K10" s="46">
        <v>6235736</v>
      </c>
    </row>
    <row r="11" spans="1:11" ht="12.75">
      <c r="A11" s="266" t="s">
        <v>291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>
        <v>0</v>
      </c>
      <c r="K11" s="46">
        <v>0</v>
      </c>
    </row>
    <row r="12" spans="1:11" ht="12.75">
      <c r="A12" s="266" t="s">
        <v>292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>
        <v>199465</v>
      </c>
      <c r="K12" s="46">
        <v>65247</v>
      </c>
    </row>
    <row r="13" spans="1:11" ht="12.75">
      <c r="A13" s="266" t="s">
        <v>293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>
        <v>0</v>
      </c>
      <c r="K13" s="46">
        <v>0</v>
      </c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9">
        <f>SUM(J5:J13)</f>
        <v>104636633</v>
      </c>
      <c r="K14" s="79">
        <f>SUM(K5:K13)</f>
        <v>102343643</v>
      </c>
    </row>
    <row r="15" spans="1:11" ht="12.75">
      <c r="A15" s="266" t="s">
        <v>295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>
        <v>0</v>
      </c>
      <c r="K15" s="46">
        <v>0</v>
      </c>
    </row>
    <row r="16" spans="1:11" ht="12.75">
      <c r="A16" s="266" t="s">
        <v>296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>
        <v>0</v>
      </c>
      <c r="K16" s="46">
        <v>0</v>
      </c>
    </row>
    <row r="17" spans="1:11" ht="12.75">
      <c r="A17" s="266" t="s">
        <v>297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>
        <v>0</v>
      </c>
      <c r="K17" s="46">
        <v>0</v>
      </c>
    </row>
    <row r="18" spans="1:11" ht="12.75">
      <c r="A18" s="266" t="s">
        <v>298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>
        <v>0</v>
      </c>
      <c r="K18" s="46">
        <v>0</v>
      </c>
    </row>
    <row r="19" spans="1:11" ht="12.75">
      <c r="A19" s="266" t="s">
        <v>299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>
        <v>0</v>
      </c>
      <c r="K19" s="46">
        <v>0</v>
      </c>
    </row>
    <row r="20" spans="1:11" ht="12.75">
      <c r="A20" s="266" t="s">
        <v>300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>
        <v>0</v>
      </c>
      <c r="K20" s="46">
        <v>0</v>
      </c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2017-10-27T10:04:22Z</cp:lastPrinted>
  <dcterms:created xsi:type="dcterms:W3CDTF">2008-10-17T11:51:54Z</dcterms:created>
  <dcterms:modified xsi:type="dcterms:W3CDTF">2017-10-27T10:04:29Z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