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65" windowHeight="799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fn.IFERROR" hidden="1">#NAME?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<sst xmlns="http://schemas.openxmlformats.org/spreadsheetml/2006/main" count="338" uniqueCount="306">
  <si>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</si>
  <si>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</si>
  <si>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</si>
  <si>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</si>
  <si>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</si>
  <si>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</si>
  <si>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</si>
  <si>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</si>
  <si>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</si>
  <si>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</si>
  <si>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</si>
  <si>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</si>
  <si>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</si>
  <si>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</si>
  <si>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</si>
  <si>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</si>
  <si>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</si>
  <si>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</si>
  <si>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</si>
  <si>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</si>
  <si>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</si>
  <si>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</si>
  <si>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</si>
  <si>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</si>
  <si>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</si>
  <si>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</si>
  <si>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</si>
  <si>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</si>
  <si>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</si>
  <si>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</si>
  <si>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</si>
  <si>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</si>
  <si>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</si>
  <si>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</si>
  <si>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</si>
  <si>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</si>
  <si>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</si>
  <si>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</si>
  <si>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</si>
  <si>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</si>
  <si>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</si>
  <si>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</si>
  <si>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</si>
  <si>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</si>
  <si>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</si>
  <si>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</si>
  <si>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</si>
  <si>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</si>
  <si>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</si>
  <si>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</si>
  <si>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</si>
  <si>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</si>
  <si>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</si>
  <si>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</si>
  <si>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</si>
  <si>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</si>
  <si>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</si>
  <si>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</si>
  <si>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</si>
  <si>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</si>
  <si>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</si>
  <si>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</si>
  <si>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</si>
  <si>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</si>
  <si>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</si>
  <si>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</si>
  <si>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</si>
  <si>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</si>
  <si>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</si>
  <si>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</si>
  <si>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</si>
  <si>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</si>
  <si>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</si>
  <si>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</si>
  <si>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</si>
  <si>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</si>
  <si>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</si>
  <si>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</si>
  <si>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</si>
  <si>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</si>
  <si>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</si>
  <si>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</si>
  <si>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</si>
  <si>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</si>
  <si>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</si>
  <si>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</si>
  <si>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</si>
  <si>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</si>
  <si>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</si>
  <si>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</si>
  <si>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</si>
  <si>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</si>
  <si>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</si>
  <si>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</si>
  <si>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</si>
  <si>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</si>
  <si>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</si>
  <si>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</si>
  <si>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</si>
  <si>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</si>
  <si>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</si>
  <si>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</si>
  <si>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</si>
  <si>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</si>
  <si>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</si>
  <si>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</si>
  <si>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</si>
  <si>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</si>
  <si>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</si>
  <si>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</si>
  <si>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</si>
  <si>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</si>
  <si>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</si>
  <si>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</si>
  <si>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</si>
  <si>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</si>
  <si>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</si>
  <si>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</si>
  <si>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</si>
  <si>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</si>
  <si>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</si>
  <si>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</si>
  <si>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</si>
  <si>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</si>
  <si>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</si>
  <si>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</si>
  <si>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</si>
  <si>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</si>
  <si>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</si>
  <si>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</si>
  <si>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</si>
  <si>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</si>
  <si>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</si>
  <si>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</si>
  <si>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</si>
  <si>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</si>
  <si>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</si>
  <si>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</si>
  <si>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</si>
  <si>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</si>
  <si>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</si>
  <si>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</si>
  <si>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</si>
  <si>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</si>
  <si>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</si>
  <si>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</si>
  <si>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</si>
  <si>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</si>
  <si>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</si>
  <si>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</si>
  <si>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</si>
  <si>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</si>
  <si>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</si>
  <si>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</si>
  <si>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</si>
  <si>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</si>
  <si>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</si>
  <si>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</si>
  <si>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</si>
  <si>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</si>
  <si>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</si>
  <si>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</si>
  <si>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</si>
  <si>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</si>
  <si>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</si>
  <si>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</si>
  <si>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</si>
  <si>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</si>
  <si>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</si>
  <si>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</si>
  <si>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</si>
  <si>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</si>
  <si>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</si>
  <si>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</si>
  <si>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</si>
  <si>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</si>
  <si>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</si>
  <si>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</si>
  <si>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</si>
  <si>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</si>
  <si>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</si>
  <si>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</si>
  <si>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</si>
  <si>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</si>
  <si>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</si>
  <si>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</si>
  <si>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</si>
  <si>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</si>
  <si>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</si>
  <si>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</si>
  <si>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</si>
  <si>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</si>
  <si>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</si>
  <si>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</si>
  <si>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</si>
  <si>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</si>
  <si>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</si>
  <si>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</si>
  <si>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</si>
  <si>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</si>
  <si>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</si>
  <si>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</si>
  <si>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</si>
  <si>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</si>
  <si>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</si>
  <si>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</si>
  <si>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</si>
  <si>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</si>
  <si>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</si>
  <si>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</si>
  <si>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</si>
  <si>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</si>
  <si>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</si>
  <si>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</si>
  <si>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</si>
  <si>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</si>
  <si>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</si>
  <si>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</si>
  <si>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</si>
  <si>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</si>
  <si>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</si>
  <si>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</si>
  <si>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</si>
  <si>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</si>
  <si>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</si>
  <si>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</si>
  <si>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</si>
  <si>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</si>
  <si>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</si>
  <si>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</si>
  <si>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</si>
  <si>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</si>
  <si>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</si>
  <si>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</si>
  <si>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</si>
  <si>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</si>
  <si>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</si>
  <si>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</si>
  <si>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</si>
  <si>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</si>
  <si>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</si>
  <si>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</si>
  <si>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</si>
  <si>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</si>
  <si>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</si>
  <si>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</si>
  <si>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</si>
  <si>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</si>
  <si>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</si>
  <si>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</si>
  <si>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</si>
  <si>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</si>
  <si>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</si>
  <si>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</si>
  <si>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</si>
  <si>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</si>
  <si>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</si>
  <si>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</si>
  <si>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</si>
  <si>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</si>
  <si>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</si>
  <si>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</si>
  <si>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</si>
  <si>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</si>
  <si>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</si>
  <si>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</si>
  <si>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</si>
  <si>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</si>
  <si>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</si>
  <si>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</si>
  <si>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</si>
  <si>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</si>
  <si>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</si>
  <si>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</si>
  <si>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</si>
  <si>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</si>
  <si>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</si>
  <si>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</si>
  <si>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</si>
  <si>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</si>
  <si>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</si>
  <si>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</si>
  <si>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</si>
  <si>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</si>
  <si>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</si>
  <si>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03112322</t>
  </si>
  <si>
    <t>060007362</t>
  </si>
  <si>
    <t>07602786563</t>
  </si>
  <si>
    <t>MARASKA d.d.</t>
  </si>
  <si>
    <t>ZADAR</t>
  </si>
  <si>
    <t>BIOGRADSKA CESTA 64A</t>
  </si>
  <si>
    <t>maraska@maraska.hr</t>
  </si>
  <si>
    <t>www.maraska.hr</t>
  </si>
  <si>
    <t>ZADARSKA</t>
  </si>
  <si>
    <t>1101</t>
  </si>
  <si>
    <t>NE</t>
  </si>
  <si>
    <t>023/208-805</t>
  </si>
  <si>
    <t>023/208-803</t>
  </si>
  <si>
    <t>Obveznik: MARASKA D.D.</t>
  </si>
  <si>
    <t>STIPE BEVANDA, ČLAN UPRAVE</t>
  </si>
  <si>
    <t>ŽELJKA SMOLJAN KOMAĆ</t>
  </si>
  <si>
    <t>zeljka.smoljan@maraska.hr</t>
  </si>
  <si>
    <t>RAJKO STRENJA</t>
  </si>
  <si>
    <t>rajko.strenja@maraska.hr</t>
  </si>
  <si>
    <t>stanje na dan 31.12.2018.</t>
  </si>
  <si>
    <t>u razdoblju 01.01.2018. do 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</si>
</sst>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4" fillId="0" borderId="23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28" xfId="0" applyNumberFormat="1" applyFont="1" applyFill="1" applyBorder="1" applyAlignment="1" applyProtection="1">
      <alignment vertical="center"/>
      <protection hidden="1"/>
    </xf>
    <xf numFmtId="167" fontId="55" fillId="0" borderId="13" xfId="0" applyNumberFormat="1" applyFont="1" applyFill="1" applyBorder="1" applyAlignment="1">
      <alignment horizontal="center" vertical="center"/>
    </xf>
    <xf numFmtId="167" fontId="55" fillId="0" borderId="10" xfId="0" applyNumberFormat="1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 applyProtection="1">
      <alignment vertical="center"/>
      <protection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5" xfId="53" applyFont="1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0" fillId="0" borderId="29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jko.strenja@marask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63"/>
  <sheetViews>
    <sheetView tabSelected="1" view="pageBreakPreview" zoomScale="110" zoomScaleSheetLayoutView="110" zoomScalePageLayoutView="0" workbookViewId="0" topLeftCell="A1">
      <selection activeCell="H19" sqref="H19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5.00390625" style="10" bestFit="1" customWidth="1"/>
    <col min="10" max="16384" width="9.140625" style="10" customWidth="1"/>
  </cols>
  <sheetData>
    <row r="1" spans="1:12" ht="15.75">
      <c r="A1" s="171" t="s">
        <v>214</v>
      </c>
      <c r="B1" s="172"/>
      <c r="C1" s="172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128" t="s">
        <v>215</v>
      </c>
      <c r="B2" s="129"/>
      <c r="C2" s="129"/>
      <c r="D2" s="130"/>
      <c r="E2" s="109">
        <v>43101</v>
      </c>
      <c r="F2" s="11"/>
      <c r="G2" s="12" t="s">
        <v>216</v>
      </c>
      <c r="H2" s="109">
        <v>43465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">
      <c r="A4" s="131" t="s">
        <v>281</v>
      </c>
      <c r="B4" s="132"/>
      <c r="C4" s="132"/>
      <c r="D4" s="132"/>
      <c r="E4" s="132"/>
      <c r="F4" s="132"/>
      <c r="G4" s="132"/>
      <c r="H4" s="132"/>
      <c r="I4" s="133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34" t="s">
        <v>217</v>
      </c>
      <c r="B6" s="135"/>
      <c r="C6" s="126" t="s">
        <v>285</v>
      </c>
      <c r="D6" s="127"/>
      <c r="E6" s="28"/>
      <c r="F6" s="28"/>
      <c r="G6" s="28"/>
      <c r="H6" s="28"/>
      <c r="I6" s="82"/>
      <c r="J6" s="9"/>
      <c r="K6" s="9"/>
      <c r="L6" s="9"/>
    </row>
    <row r="7" spans="1:12" ht="12.75">
      <c r="A7" s="83"/>
      <c r="B7" s="21"/>
      <c r="C7" s="15"/>
      <c r="D7" s="15"/>
      <c r="E7" s="28"/>
      <c r="F7" s="28"/>
      <c r="G7" s="28"/>
      <c r="H7" s="28"/>
      <c r="I7" s="82"/>
      <c r="J7" s="9"/>
      <c r="K7" s="9"/>
      <c r="L7" s="9"/>
    </row>
    <row r="8" spans="1:12" ht="12.75">
      <c r="A8" s="136" t="s">
        <v>218</v>
      </c>
      <c r="B8" s="137"/>
      <c r="C8" s="126" t="s">
        <v>286</v>
      </c>
      <c r="D8" s="127"/>
      <c r="E8" s="28"/>
      <c r="F8" s="28"/>
      <c r="G8" s="28"/>
      <c r="H8" s="28"/>
      <c r="I8" s="84"/>
      <c r="J8" s="9"/>
      <c r="K8" s="9"/>
      <c r="L8" s="9"/>
    </row>
    <row r="9" spans="1:12" ht="12.75">
      <c r="A9" s="85"/>
      <c r="B9" s="45"/>
      <c r="C9" s="19"/>
      <c r="D9" s="25"/>
      <c r="E9" s="15"/>
      <c r="F9" s="15"/>
      <c r="G9" s="15"/>
      <c r="H9" s="15"/>
      <c r="I9" s="84"/>
      <c r="J9" s="9"/>
      <c r="K9" s="9"/>
      <c r="L9" s="9"/>
    </row>
    <row r="10" spans="1:12" ht="12.75">
      <c r="A10" s="123" t="s">
        <v>219</v>
      </c>
      <c r="B10" s="124"/>
      <c r="C10" s="126" t="s">
        <v>287</v>
      </c>
      <c r="D10" s="127"/>
      <c r="E10" s="15"/>
      <c r="F10" s="15"/>
      <c r="G10" s="15"/>
      <c r="H10" s="15"/>
      <c r="I10" s="84"/>
      <c r="J10" s="9"/>
      <c r="K10" s="9"/>
      <c r="L10" s="9"/>
    </row>
    <row r="11" spans="1:12" ht="12.75">
      <c r="A11" s="125"/>
      <c r="B11" s="124"/>
      <c r="C11" s="15"/>
      <c r="D11" s="15"/>
      <c r="E11" s="15"/>
      <c r="F11" s="15"/>
      <c r="G11" s="15"/>
      <c r="H11" s="15"/>
      <c r="I11" s="84"/>
      <c r="J11" s="9"/>
      <c r="K11" s="9"/>
      <c r="L11" s="9"/>
    </row>
    <row r="12" spans="1:12" ht="12.75">
      <c r="A12" s="134" t="s">
        <v>220</v>
      </c>
      <c r="B12" s="135"/>
      <c r="C12" s="138" t="s">
        <v>288</v>
      </c>
      <c r="D12" s="139"/>
      <c r="E12" s="139"/>
      <c r="F12" s="139"/>
      <c r="G12" s="139"/>
      <c r="H12" s="139"/>
      <c r="I12" s="140"/>
      <c r="J12" s="9"/>
      <c r="K12" s="9"/>
      <c r="L12" s="9"/>
    </row>
    <row r="13" spans="1:12" ht="12.75">
      <c r="A13" s="83"/>
      <c r="B13" s="21"/>
      <c r="C13" s="20"/>
      <c r="D13" s="15"/>
      <c r="E13" s="15"/>
      <c r="F13" s="15"/>
      <c r="G13" s="15"/>
      <c r="H13" s="15"/>
      <c r="I13" s="84"/>
      <c r="J13" s="9"/>
      <c r="K13" s="9"/>
      <c r="L13" s="9"/>
    </row>
    <row r="14" spans="1:12" ht="12.75">
      <c r="A14" s="134" t="s">
        <v>221</v>
      </c>
      <c r="B14" s="135"/>
      <c r="C14" s="141">
        <v>23000</v>
      </c>
      <c r="D14" s="142"/>
      <c r="E14" s="15"/>
      <c r="F14" s="138" t="s">
        <v>289</v>
      </c>
      <c r="G14" s="139"/>
      <c r="H14" s="139"/>
      <c r="I14" s="140"/>
      <c r="J14" s="9"/>
      <c r="K14" s="9"/>
      <c r="L14" s="9"/>
    </row>
    <row r="15" spans="1:12" ht="12.75">
      <c r="A15" s="83"/>
      <c r="B15" s="21"/>
      <c r="C15" s="15"/>
      <c r="D15" s="15"/>
      <c r="E15" s="15"/>
      <c r="F15" s="15"/>
      <c r="G15" s="15"/>
      <c r="H15" s="15"/>
      <c r="I15" s="84"/>
      <c r="J15" s="9"/>
      <c r="K15" s="9"/>
      <c r="L15" s="9"/>
    </row>
    <row r="16" spans="1:12" ht="12.75">
      <c r="A16" s="134" t="s">
        <v>222</v>
      </c>
      <c r="B16" s="135"/>
      <c r="C16" s="138" t="s">
        <v>290</v>
      </c>
      <c r="D16" s="139"/>
      <c r="E16" s="139"/>
      <c r="F16" s="139"/>
      <c r="G16" s="139"/>
      <c r="H16" s="139"/>
      <c r="I16" s="140"/>
      <c r="J16" s="9"/>
      <c r="K16" s="9"/>
      <c r="L16" s="9"/>
    </row>
    <row r="17" spans="1:12" ht="12.75">
      <c r="A17" s="83"/>
      <c r="B17" s="21"/>
      <c r="C17" s="15"/>
      <c r="D17" s="15"/>
      <c r="E17" s="15"/>
      <c r="F17" s="15"/>
      <c r="G17" s="15"/>
      <c r="H17" s="15"/>
      <c r="I17" s="84"/>
      <c r="J17" s="9"/>
      <c r="K17" s="9"/>
      <c r="L17" s="9"/>
    </row>
    <row r="18" spans="1:12" ht="12.75">
      <c r="A18" s="134" t="s">
        <v>223</v>
      </c>
      <c r="B18" s="135"/>
      <c r="C18" s="143" t="s">
        <v>291</v>
      </c>
      <c r="D18" s="144"/>
      <c r="E18" s="144"/>
      <c r="F18" s="144"/>
      <c r="G18" s="144"/>
      <c r="H18" s="144"/>
      <c r="I18" s="145"/>
      <c r="J18" s="9"/>
      <c r="K18" s="9"/>
      <c r="L18" s="9"/>
    </row>
    <row r="19" spans="1:12" ht="12.75">
      <c r="A19" s="83"/>
      <c r="B19" s="21"/>
      <c r="C19" s="20"/>
      <c r="D19" s="15"/>
      <c r="E19" s="15"/>
      <c r="F19" s="15"/>
      <c r="G19" s="15"/>
      <c r="H19" s="15"/>
      <c r="I19" s="84"/>
      <c r="J19" s="9"/>
      <c r="K19" s="9"/>
      <c r="L19" s="9"/>
    </row>
    <row r="20" spans="1:12" ht="12.75">
      <c r="A20" s="134" t="s">
        <v>224</v>
      </c>
      <c r="B20" s="135"/>
      <c r="C20" s="143" t="s">
        <v>292</v>
      </c>
      <c r="D20" s="144"/>
      <c r="E20" s="144"/>
      <c r="F20" s="144"/>
      <c r="G20" s="144"/>
      <c r="H20" s="144"/>
      <c r="I20" s="145"/>
      <c r="J20" s="9"/>
      <c r="K20" s="9"/>
      <c r="L20" s="9"/>
    </row>
    <row r="21" spans="1:12" ht="12.75">
      <c r="A21" s="83"/>
      <c r="B21" s="21"/>
      <c r="C21" s="20"/>
      <c r="D21" s="15"/>
      <c r="E21" s="15"/>
      <c r="F21" s="15"/>
      <c r="G21" s="15"/>
      <c r="H21" s="15"/>
      <c r="I21" s="84"/>
      <c r="J21" s="9"/>
      <c r="K21" s="9"/>
      <c r="L21" s="9"/>
    </row>
    <row r="22" spans="1:12" ht="12.75">
      <c r="A22" s="134" t="s">
        <v>225</v>
      </c>
      <c r="B22" s="135"/>
      <c r="C22" s="110">
        <v>520</v>
      </c>
      <c r="D22" s="138" t="s">
        <v>289</v>
      </c>
      <c r="E22" s="146"/>
      <c r="F22" s="147"/>
      <c r="G22" s="134"/>
      <c r="H22" s="148"/>
      <c r="I22" s="86"/>
      <c r="J22" s="9"/>
      <c r="K22" s="9"/>
      <c r="L22" s="9"/>
    </row>
    <row r="23" spans="1:12" ht="12.75">
      <c r="A23" s="83"/>
      <c r="B23" s="21"/>
      <c r="C23" s="15"/>
      <c r="D23" s="23"/>
      <c r="E23" s="23"/>
      <c r="F23" s="23"/>
      <c r="G23" s="23"/>
      <c r="H23" s="15"/>
      <c r="I23" s="84"/>
      <c r="J23" s="9"/>
      <c r="K23" s="9"/>
      <c r="L23" s="9"/>
    </row>
    <row r="24" spans="1:12" ht="12.75">
      <c r="A24" s="134" t="s">
        <v>226</v>
      </c>
      <c r="B24" s="135"/>
      <c r="C24" s="110">
        <v>13</v>
      </c>
      <c r="D24" s="138" t="s">
        <v>293</v>
      </c>
      <c r="E24" s="146"/>
      <c r="F24" s="146"/>
      <c r="G24" s="147"/>
      <c r="H24" s="46" t="s">
        <v>227</v>
      </c>
      <c r="I24" s="122">
        <v>167</v>
      </c>
      <c r="J24" s="9"/>
      <c r="K24" s="9"/>
      <c r="L24" s="9"/>
    </row>
    <row r="25" spans="1:12" ht="12.75">
      <c r="A25" s="83"/>
      <c r="B25" s="21"/>
      <c r="C25" s="15"/>
      <c r="D25" s="23"/>
      <c r="E25" s="23"/>
      <c r="F25" s="23"/>
      <c r="G25" s="21"/>
      <c r="H25" s="21" t="s">
        <v>282</v>
      </c>
      <c r="I25" s="87"/>
      <c r="J25" s="9"/>
      <c r="K25" s="9"/>
      <c r="L25" s="9"/>
    </row>
    <row r="26" spans="1:12" ht="12.75">
      <c r="A26" s="134" t="s">
        <v>228</v>
      </c>
      <c r="B26" s="135"/>
      <c r="C26" s="111" t="s">
        <v>295</v>
      </c>
      <c r="D26" s="24"/>
      <c r="E26" s="32"/>
      <c r="F26" s="23"/>
      <c r="G26" s="149" t="s">
        <v>229</v>
      </c>
      <c r="H26" s="135"/>
      <c r="I26" s="112" t="s">
        <v>294</v>
      </c>
      <c r="J26" s="9"/>
      <c r="K26" s="9"/>
      <c r="L26" s="9"/>
    </row>
    <row r="27" spans="1:12" ht="12.75">
      <c r="A27" s="83"/>
      <c r="B27" s="21"/>
      <c r="C27" s="15"/>
      <c r="D27" s="23"/>
      <c r="E27" s="23"/>
      <c r="F27" s="23"/>
      <c r="G27" s="23"/>
      <c r="H27" s="15"/>
      <c r="I27" s="88"/>
      <c r="J27" s="9"/>
      <c r="K27" s="9"/>
      <c r="L27" s="9"/>
    </row>
    <row r="28" spans="1:12" ht="12.75">
      <c r="A28" s="150" t="s">
        <v>230</v>
      </c>
      <c r="B28" s="151"/>
      <c r="C28" s="152"/>
      <c r="D28" s="152"/>
      <c r="E28" s="153" t="s">
        <v>231</v>
      </c>
      <c r="F28" s="154"/>
      <c r="G28" s="154"/>
      <c r="H28" s="155" t="s">
        <v>232</v>
      </c>
      <c r="I28" s="156"/>
      <c r="J28" s="9"/>
      <c r="K28" s="9"/>
      <c r="L28" s="9"/>
    </row>
    <row r="29" spans="1:12" ht="12.75">
      <c r="A29" s="89"/>
      <c r="B29" s="32"/>
      <c r="C29" s="32"/>
      <c r="D29" s="25"/>
      <c r="E29" s="15"/>
      <c r="F29" s="15"/>
      <c r="G29" s="15"/>
      <c r="H29" s="26"/>
      <c r="I29" s="88"/>
      <c r="J29" s="9"/>
      <c r="K29" s="9"/>
      <c r="L29" s="9"/>
    </row>
    <row r="30" spans="1:12" ht="12.75">
      <c r="A30" s="157"/>
      <c r="B30" s="158"/>
      <c r="C30" s="158"/>
      <c r="D30" s="159"/>
      <c r="E30" s="157"/>
      <c r="F30" s="158"/>
      <c r="G30" s="158"/>
      <c r="H30" s="126"/>
      <c r="I30" s="127"/>
      <c r="J30" s="9"/>
      <c r="K30" s="9"/>
      <c r="L30" s="9"/>
    </row>
    <row r="31" spans="1:12" ht="12.75">
      <c r="A31" s="83"/>
      <c r="B31" s="21"/>
      <c r="C31" s="20"/>
      <c r="D31" s="160"/>
      <c r="E31" s="160"/>
      <c r="F31" s="160"/>
      <c r="G31" s="161"/>
      <c r="H31" s="15"/>
      <c r="I31" s="90"/>
      <c r="J31" s="9"/>
      <c r="K31" s="9"/>
      <c r="L31" s="9"/>
    </row>
    <row r="32" spans="1:12" ht="12.75">
      <c r="A32" s="157"/>
      <c r="B32" s="158"/>
      <c r="C32" s="158"/>
      <c r="D32" s="159"/>
      <c r="E32" s="157"/>
      <c r="F32" s="158"/>
      <c r="G32" s="158"/>
      <c r="H32" s="126"/>
      <c r="I32" s="127"/>
      <c r="J32" s="9"/>
      <c r="K32" s="9"/>
      <c r="L32" s="9"/>
    </row>
    <row r="33" spans="1:12" ht="12.75">
      <c r="A33" s="83"/>
      <c r="B33" s="21"/>
      <c r="C33" s="20"/>
      <c r="D33" s="27"/>
      <c r="E33" s="27"/>
      <c r="F33" s="27"/>
      <c r="G33" s="28"/>
      <c r="H33" s="15"/>
      <c r="I33" s="91"/>
      <c r="J33" s="9"/>
      <c r="K33" s="9"/>
      <c r="L33" s="9"/>
    </row>
    <row r="34" spans="1:12" ht="12.75">
      <c r="A34" s="157"/>
      <c r="B34" s="158"/>
      <c r="C34" s="158"/>
      <c r="D34" s="159"/>
      <c r="E34" s="157"/>
      <c r="F34" s="158"/>
      <c r="G34" s="158"/>
      <c r="H34" s="126"/>
      <c r="I34" s="127"/>
      <c r="J34" s="9"/>
      <c r="K34" s="9"/>
      <c r="L34" s="9"/>
    </row>
    <row r="35" spans="1:12" ht="12.75">
      <c r="A35" s="83"/>
      <c r="B35" s="21"/>
      <c r="C35" s="20"/>
      <c r="D35" s="27"/>
      <c r="E35" s="27"/>
      <c r="F35" s="27"/>
      <c r="G35" s="28"/>
      <c r="H35" s="15"/>
      <c r="I35" s="91"/>
      <c r="J35" s="9"/>
      <c r="K35" s="9"/>
      <c r="L35" s="9"/>
    </row>
    <row r="36" spans="1:12" ht="12.75">
      <c r="A36" s="157"/>
      <c r="B36" s="158"/>
      <c r="C36" s="158"/>
      <c r="D36" s="159"/>
      <c r="E36" s="157"/>
      <c r="F36" s="158"/>
      <c r="G36" s="158"/>
      <c r="H36" s="126"/>
      <c r="I36" s="127"/>
      <c r="J36" s="9"/>
      <c r="K36" s="9"/>
      <c r="L36" s="9"/>
    </row>
    <row r="37" spans="1:12" ht="12.75">
      <c r="A37" s="92"/>
      <c r="B37" s="29"/>
      <c r="C37" s="162"/>
      <c r="D37" s="163"/>
      <c r="E37" s="15"/>
      <c r="F37" s="162"/>
      <c r="G37" s="163"/>
      <c r="H37" s="15"/>
      <c r="I37" s="84"/>
      <c r="J37" s="9"/>
      <c r="K37" s="9"/>
      <c r="L37" s="9"/>
    </row>
    <row r="38" spans="1:12" ht="12.75">
      <c r="A38" s="157"/>
      <c r="B38" s="158"/>
      <c r="C38" s="158"/>
      <c r="D38" s="159"/>
      <c r="E38" s="157"/>
      <c r="F38" s="158"/>
      <c r="G38" s="158"/>
      <c r="H38" s="126"/>
      <c r="I38" s="127"/>
      <c r="J38" s="9"/>
      <c r="K38" s="9"/>
      <c r="L38" s="9"/>
    </row>
    <row r="39" spans="1:12" ht="12.75">
      <c r="A39" s="92"/>
      <c r="B39" s="29"/>
      <c r="C39" s="30"/>
      <c r="D39" s="31"/>
      <c r="E39" s="15"/>
      <c r="F39" s="30"/>
      <c r="G39" s="31"/>
      <c r="H39" s="15"/>
      <c r="I39" s="84"/>
      <c r="J39" s="9"/>
      <c r="K39" s="9"/>
      <c r="L39" s="9"/>
    </row>
    <row r="40" spans="1:12" ht="12.75">
      <c r="A40" s="157"/>
      <c r="B40" s="158"/>
      <c r="C40" s="158"/>
      <c r="D40" s="159"/>
      <c r="E40" s="157"/>
      <c r="F40" s="158"/>
      <c r="G40" s="158"/>
      <c r="H40" s="126"/>
      <c r="I40" s="127"/>
      <c r="J40" s="9"/>
      <c r="K40" s="9"/>
      <c r="L40" s="9"/>
    </row>
    <row r="41" spans="1:12" ht="12.75">
      <c r="A41" s="113"/>
      <c r="B41" s="32"/>
      <c r="C41" s="32"/>
      <c r="D41" s="32"/>
      <c r="E41" s="22"/>
      <c r="F41" s="114"/>
      <c r="G41" s="114"/>
      <c r="H41" s="115"/>
      <c r="I41" s="93"/>
      <c r="J41" s="9"/>
      <c r="K41" s="9"/>
      <c r="L41" s="9"/>
    </row>
    <row r="42" spans="1:12" ht="12.75">
      <c r="A42" s="92"/>
      <c r="B42" s="29"/>
      <c r="C42" s="30"/>
      <c r="D42" s="31"/>
      <c r="E42" s="15"/>
      <c r="F42" s="30"/>
      <c r="G42" s="31"/>
      <c r="H42" s="15"/>
      <c r="I42" s="84"/>
      <c r="J42" s="9"/>
      <c r="K42" s="9"/>
      <c r="L42" s="9"/>
    </row>
    <row r="43" spans="1:12" ht="12.75">
      <c r="A43" s="94"/>
      <c r="B43" s="33"/>
      <c r="C43" s="33"/>
      <c r="D43" s="19"/>
      <c r="E43" s="19"/>
      <c r="F43" s="33"/>
      <c r="G43" s="19"/>
      <c r="H43" s="19"/>
      <c r="I43" s="95"/>
      <c r="J43" s="9"/>
      <c r="K43" s="9"/>
      <c r="L43" s="9"/>
    </row>
    <row r="44" spans="1:12" ht="12.75">
      <c r="A44" s="123" t="s">
        <v>233</v>
      </c>
      <c r="B44" s="167"/>
      <c r="C44" s="126"/>
      <c r="D44" s="127"/>
      <c r="E44" s="25"/>
      <c r="F44" s="138"/>
      <c r="G44" s="158"/>
      <c r="H44" s="158"/>
      <c r="I44" s="159"/>
      <c r="J44" s="9"/>
      <c r="K44" s="9"/>
      <c r="L44" s="9"/>
    </row>
    <row r="45" spans="1:12" ht="12.75">
      <c r="A45" s="92"/>
      <c r="B45" s="29"/>
      <c r="C45" s="162"/>
      <c r="D45" s="163"/>
      <c r="E45" s="15"/>
      <c r="F45" s="162"/>
      <c r="G45" s="164"/>
      <c r="H45" s="34"/>
      <c r="I45" s="96"/>
      <c r="J45" s="9"/>
      <c r="K45" s="9"/>
      <c r="L45" s="9"/>
    </row>
    <row r="46" spans="1:12" ht="12.75">
      <c r="A46" s="123" t="s">
        <v>234</v>
      </c>
      <c r="B46" s="167"/>
      <c r="C46" s="138" t="s">
        <v>302</v>
      </c>
      <c r="D46" s="165"/>
      <c r="E46" s="165"/>
      <c r="F46" s="165"/>
      <c r="G46" s="165"/>
      <c r="H46" s="165"/>
      <c r="I46" s="166"/>
      <c r="J46" s="9"/>
      <c r="K46" s="9"/>
      <c r="L46" s="9"/>
    </row>
    <row r="47" spans="1:12" ht="12.75">
      <c r="A47" s="83"/>
      <c r="B47" s="21"/>
      <c r="C47" s="20" t="s">
        <v>235</v>
      </c>
      <c r="D47" s="15"/>
      <c r="E47" s="15"/>
      <c r="F47" s="15"/>
      <c r="G47" s="15"/>
      <c r="H47" s="15"/>
      <c r="I47" s="84"/>
      <c r="J47" s="9"/>
      <c r="K47" s="9"/>
      <c r="L47" s="9"/>
    </row>
    <row r="48" spans="1:12" ht="12.75">
      <c r="A48" s="123" t="s">
        <v>236</v>
      </c>
      <c r="B48" s="167"/>
      <c r="C48" s="168" t="s">
        <v>296</v>
      </c>
      <c r="D48" s="169"/>
      <c r="E48" s="170"/>
      <c r="F48" s="15"/>
      <c r="G48" s="46" t="s">
        <v>237</v>
      </c>
      <c r="H48" s="168" t="s">
        <v>297</v>
      </c>
      <c r="I48" s="170"/>
      <c r="J48" s="9"/>
      <c r="K48" s="9"/>
      <c r="L48" s="9"/>
    </row>
    <row r="49" spans="1:12" ht="12.75">
      <c r="A49" s="83"/>
      <c r="B49" s="21"/>
      <c r="C49" s="20"/>
      <c r="D49" s="15"/>
      <c r="E49" s="15"/>
      <c r="F49" s="15"/>
      <c r="G49" s="15"/>
      <c r="H49" s="15"/>
      <c r="I49" s="84"/>
      <c r="J49" s="9"/>
      <c r="K49" s="9"/>
      <c r="L49" s="9"/>
    </row>
    <row r="50" spans="1:12" ht="12.75">
      <c r="A50" s="123" t="s">
        <v>223</v>
      </c>
      <c r="B50" s="167"/>
      <c r="C50" s="179" t="s">
        <v>303</v>
      </c>
      <c r="D50" s="169"/>
      <c r="E50" s="169"/>
      <c r="F50" s="169"/>
      <c r="G50" s="169"/>
      <c r="H50" s="169"/>
      <c r="I50" s="170"/>
      <c r="J50" s="9"/>
      <c r="K50" s="9"/>
      <c r="L50" s="9"/>
    </row>
    <row r="51" spans="1:12" ht="12.75">
      <c r="A51" s="83"/>
      <c r="B51" s="21"/>
      <c r="C51" s="15"/>
      <c r="D51" s="15"/>
      <c r="E51" s="15"/>
      <c r="F51" s="15"/>
      <c r="G51" s="15"/>
      <c r="H51" s="15"/>
      <c r="I51" s="84"/>
      <c r="J51" s="9"/>
      <c r="K51" s="9"/>
      <c r="L51" s="9"/>
    </row>
    <row r="52" spans="1:12" ht="12.75">
      <c r="A52" s="134" t="s">
        <v>238</v>
      </c>
      <c r="B52" s="135"/>
      <c r="C52" s="168" t="s">
        <v>299</v>
      </c>
      <c r="D52" s="169"/>
      <c r="E52" s="169"/>
      <c r="F52" s="169"/>
      <c r="G52" s="169"/>
      <c r="H52" s="169"/>
      <c r="I52" s="140"/>
      <c r="J52" s="9"/>
      <c r="K52" s="9"/>
      <c r="L52" s="9"/>
    </row>
    <row r="53" spans="1:12" ht="12.75">
      <c r="A53" s="97"/>
      <c r="B53" s="19"/>
      <c r="C53" s="173" t="s">
        <v>239</v>
      </c>
      <c r="D53" s="173"/>
      <c r="E53" s="173"/>
      <c r="F53" s="173"/>
      <c r="G53" s="173"/>
      <c r="H53" s="173"/>
      <c r="I53" s="98"/>
      <c r="J53" s="9"/>
      <c r="K53" s="9"/>
      <c r="L53" s="9"/>
    </row>
    <row r="54" spans="1:12" ht="12.75">
      <c r="A54" s="97"/>
      <c r="B54" s="19"/>
      <c r="C54" s="35"/>
      <c r="D54" s="35"/>
      <c r="E54" s="35"/>
      <c r="F54" s="35"/>
      <c r="G54" s="35"/>
      <c r="H54" s="35"/>
      <c r="I54" s="98"/>
      <c r="J54" s="9"/>
      <c r="K54" s="9"/>
      <c r="L54" s="9"/>
    </row>
    <row r="55" spans="1:12" ht="12.75">
      <c r="A55" s="97"/>
      <c r="B55" s="180" t="s">
        <v>240</v>
      </c>
      <c r="C55" s="181"/>
      <c r="D55" s="181"/>
      <c r="E55" s="181"/>
      <c r="F55" s="44"/>
      <c r="G55" s="44"/>
      <c r="H55" s="44"/>
      <c r="I55" s="99"/>
      <c r="J55" s="9"/>
      <c r="K55" s="9"/>
      <c r="L55" s="9"/>
    </row>
    <row r="56" spans="1:12" ht="12.75">
      <c r="A56" s="97"/>
      <c r="B56" s="182" t="s">
        <v>271</v>
      </c>
      <c r="C56" s="183"/>
      <c r="D56" s="183"/>
      <c r="E56" s="183"/>
      <c r="F56" s="183"/>
      <c r="G56" s="183"/>
      <c r="H56" s="183"/>
      <c r="I56" s="184"/>
      <c r="J56" s="9"/>
      <c r="K56" s="9"/>
      <c r="L56" s="9"/>
    </row>
    <row r="57" spans="1:12" ht="12.75">
      <c r="A57" s="97"/>
      <c r="B57" s="182" t="s">
        <v>272</v>
      </c>
      <c r="C57" s="183"/>
      <c r="D57" s="183"/>
      <c r="E57" s="183"/>
      <c r="F57" s="183"/>
      <c r="G57" s="183"/>
      <c r="H57" s="183"/>
      <c r="I57" s="99"/>
      <c r="J57" s="9"/>
      <c r="K57" s="9"/>
      <c r="L57" s="9"/>
    </row>
    <row r="58" spans="1:12" ht="12.75">
      <c r="A58" s="97"/>
      <c r="B58" s="182" t="s">
        <v>273</v>
      </c>
      <c r="C58" s="183"/>
      <c r="D58" s="183"/>
      <c r="E58" s="183"/>
      <c r="F58" s="183"/>
      <c r="G58" s="183"/>
      <c r="H58" s="183"/>
      <c r="I58" s="184"/>
      <c r="J58" s="9"/>
      <c r="K58" s="9"/>
      <c r="L58" s="9"/>
    </row>
    <row r="59" spans="1:12" ht="12.75">
      <c r="A59" s="97"/>
      <c r="B59" s="182" t="s">
        <v>274</v>
      </c>
      <c r="C59" s="183"/>
      <c r="D59" s="183"/>
      <c r="E59" s="183"/>
      <c r="F59" s="183"/>
      <c r="G59" s="183"/>
      <c r="H59" s="183"/>
      <c r="I59" s="184"/>
      <c r="J59" s="9"/>
      <c r="K59" s="9"/>
      <c r="L59" s="9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9"/>
      <c r="K60" s="9"/>
      <c r="L60" s="9"/>
    </row>
    <row r="61" spans="1:12" ht="13.5" thickBot="1">
      <c r="A61" s="103" t="s">
        <v>241</v>
      </c>
      <c r="B61" s="15"/>
      <c r="C61" s="15"/>
      <c r="D61" s="15"/>
      <c r="E61" s="15"/>
      <c r="F61" s="15"/>
      <c r="G61" s="36"/>
      <c r="H61" s="37"/>
      <c r="I61" s="104"/>
      <c r="J61" s="9"/>
      <c r="K61" s="9"/>
      <c r="L61" s="9"/>
    </row>
    <row r="62" spans="1:12" ht="12.75">
      <c r="A62" s="79"/>
      <c r="B62" s="15"/>
      <c r="C62" s="15"/>
      <c r="D62" s="15"/>
      <c r="E62" s="19" t="s">
        <v>242</v>
      </c>
      <c r="F62" s="32"/>
      <c r="G62" s="174" t="s">
        <v>243</v>
      </c>
      <c r="H62" s="175"/>
      <c r="I62" s="176"/>
      <c r="J62" s="9"/>
      <c r="K62" s="9"/>
      <c r="L62" s="9"/>
    </row>
    <row r="63" spans="1:12" ht="12.75">
      <c r="A63" s="105"/>
      <c r="B63" s="106"/>
      <c r="C63" s="107"/>
      <c r="D63" s="107"/>
      <c r="E63" s="107"/>
      <c r="F63" s="107"/>
      <c r="G63" s="177"/>
      <c r="H63" s="178"/>
      <c r="I63" s="108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rajko.strenja@marask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21"/>
  <sheetViews>
    <sheetView view="pageBreakPreview" zoomScale="110" zoomScaleSheetLayoutView="110" zoomScalePageLayoutView="0" workbookViewId="0" topLeftCell="A7">
      <selection activeCell="A72" sqref="A72:H72"/>
    </sheetView>
  </sheetViews>
  <sheetFormatPr defaultColWidth="9.140625" defaultRowHeight="12.75"/>
  <cols>
    <col min="1" max="8" width="9.140625" style="47" customWidth="1"/>
    <col min="9" max="9" width="5.57421875" style="47" bestFit="1" customWidth="1"/>
    <col min="10" max="10" width="9.8515625" style="47" bestFit="1" customWidth="1"/>
    <col min="11" max="11" width="10.421875" style="47" customWidth="1"/>
    <col min="12" max="16384" width="9.140625" style="47" customWidth="1"/>
  </cols>
  <sheetData>
    <row r="1" spans="1:11" ht="12.75" customHeight="1">
      <c r="A1" s="222" t="s">
        <v>127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3" t="s">
        <v>304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224" t="s">
        <v>298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22.5">
      <c r="A4" s="227" t="s">
        <v>50</v>
      </c>
      <c r="B4" s="228"/>
      <c r="C4" s="228"/>
      <c r="D4" s="228"/>
      <c r="E4" s="228"/>
      <c r="F4" s="228"/>
      <c r="G4" s="228"/>
      <c r="H4" s="229"/>
      <c r="I4" s="53" t="s">
        <v>244</v>
      </c>
      <c r="J4" s="54" t="s">
        <v>283</v>
      </c>
      <c r="K4" s="55" t="s">
        <v>284</v>
      </c>
    </row>
    <row r="5" spans="1:11" ht="12.75">
      <c r="A5" s="218">
        <v>1</v>
      </c>
      <c r="B5" s="218"/>
      <c r="C5" s="218"/>
      <c r="D5" s="218"/>
      <c r="E5" s="218"/>
      <c r="F5" s="218"/>
      <c r="G5" s="218"/>
      <c r="H5" s="218"/>
      <c r="I5" s="52">
        <v>2</v>
      </c>
      <c r="J5" s="51">
        <v>3</v>
      </c>
      <c r="K5" s="51">
        <v>4</v>
      </c>
    </row>
    <row r="6" spans="1:11" ht="12.7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1" ht="12.75">
      <c r="A7" s="194" t="s">
        <v>51</v>
      </c>
      <c r="B7" s="195"/>
      <c r="C7" s="195"/>
      <c r="D7" s="195"/>
      <c r="E7" s="195"/>
      <c r="F7" s="195"/>
      <c r="G7" s="195"/>
      <c r="H7" s="212"/>
      <c r="I7" s="3">
        <v>1</v>
      </c>
      <c r="J7" s="5"/>
      <c r="K7" s="5"/>
    </row>
    <row r="8" spans="1:11" ht="12.75">
      <c r="A8" s="201" t="s">
        <v>8</v>
      </c>
      <c r="B8" s="202"/>
      <c r="C8" s="202"/>
      <c r="D8" s="202"/>
      <c r="E8" s="202"/>
      <c r="F8" s="202"/>
      <c r="G8" s="202"/>
      <c r="H8" s="203"/>
      <c r="I8" s="1">
        <v>2</v>
      </c>
      <c r="J8" s="48">
        <f>J9+J16+J26+J35+J39</f>
        <v>160129091</v>
      </c>
      <c r="K8" s="48">
        <f>K9+K16+K26+K35+K39</f>
        <v>114701447</v>
      </c>
    </row>
    <row r="9" spans="1:11" ht="12.75">
      <c r="A9" s="198" t="s">
        <v>171</v>
      </c>
      <c r="B9" s="199"/>
      <c r="C9" s="199"/>
      <c r="D9" s="199"/>
      <c r="E9" s="199"/>
      <c r="F9" s="199"/>
      <c r="G9" s="199"/>
      <c r="H9" s="200"/>
      <c r="I9" s="1">
        <v>3</v>
      </c>
      <c r="J9" s="48"/>
      <c r="K9" s="48"/>
    </row>
    <row r="10" spans="1:11" ht="12.75">
      <c r="A10" s="198" t="s">
        <v>99</v>
      </c>
      <c r="B10" s="199"/>
      <c r="C10" s="199"/>
      <c r="D10" s="199"/>
      <c r="E10" s="199"/>
      <c r="F10" s="199"/>
      <c r="G10" s="199"/>
      <c r="H10" s="200"/>
      <c r="I10" s="1">
        <v>4</v>
      </c>
      <c r="J10" s="6"/>
      <c r="K10" s="6"/>
    </row>
    <row r="11" spans="1:11" ht="12.75">
      <c r="A11" s="198" t="s">
        <v>9</v>
      </c>
      <c r="B11" s="199"/>
      <c r="C11" s="199"/>
      <c r="D11" s="199"/>
      <c r="E11" s="199"/>
      <c r="F11" s="199"/>
      <c r="G11" s="199"/>
      <c r="H11" s="200"/>
      <c r="I11" s="1">
        <v>5</v>
      </c>
      <c r="J11" s="6"/>
      <c r="K11" s="6"/>
    </row>
    <row r="12" spans="1:11" ht="12.75">
      <c r="A12" s="198" t="s">
        <v>100</v>
      </c>
      <c r="B12" s="199"/>
      <c r="C12" s="199"/>
      <c r="D12" s="199"/>
      <c r="E12" s="199"/>
      <c r="F12" s="199"/>
      <c r="G12" s="199"/>
      <c r="H12" s="200"/>
      <c r="I12" s="1">
        <v>6</v>
      </c>
      <c r="J12" s="6"/>
      <c r="K12" s="6"/>
    </row>
    <row r="13" spans="1:11" ht="12.75">
      <c r="A13" s="198" t="s">
        <v>174</v>
      </c>
      <c r="B13" s="199"/>
      <c r="C13" s="199"/>
      <c r="D13" s="199"/>
      <c r="E13" s="199"/>
      <c r="F13" s="199"/>
      <c r="G13" s="199"/>
      <c r="H13" s="200"/>
      <c r="I13" s="1">
        <v>7</v>
      </c>
      <c r="J13" s="6"/>
      <c r="K13" s="6"/>
    </row>
    <row r="14" spans="1:11" ht="12.75">
      <c r="A14" s="198" t="s">
        <v>175</v>
      </c>
      <c r="B14" s="199"/>
      <c r="C14" s="199"/>
      <c r="D14" s="199"/>
      <c r="E14" s="199"/>
      <c r="F14" s="199"/>
      <c r="G14" s="199"/>
      <c r="H14" s="200"/>
      <c r="I14" s="1">
        <v>8</v>
      </c>
      <c r="J14" s="6"/>
      <c r="K14" s="6"/>
    </row>
    <row r="15" spans="1:11" ht="12.75">
      <c r="A15" s="198" t="s">
        <v>176</v>
      </c>
      <c r="B15" s="199"/>
      <c r="C15" s="199"/>
      <c r="D15" s="199"/>
      <c r="E15" s="199"/>
      <c r="F15" s="199"/>
      <c r="G15" s="199"/>
      <c r="H15" s="200"/>
      <c r="I15" s="1">
        <v>9</v>
      </c>
      <c r="J15" s="6"/>
      <c r="K15" s="6"/>
    </row>
    <row r="16" spans="1:11" ht="12.75">
      <c r="A16" s="198" t="s">
        <v>172</v>
      </c>
      <c r="B16" s="199"/>
      <c r="C16" s="199"/>
      <c r="D16" s="199"/>
      <c r="E16" s="199"/>
      <c r="F16" s="199"/>
      <c r="G16" s="199"/>
      <c r="H16" s="200"/>
      <c r="I16" s="1">
        <v>10</v>
      </c>
      <c r="J16" s="48">
        <f>SUM(J17:J25)</f>
        <v>120961619</v>
      </c>
      <c r="K16" s="48">
        <f>SUM(K17:K25)</f>
        <v>114679447</v>
      </c>
    </row>
    <row r="17" spans="1:11" ht="12.75">
      <c r="A17" s="198" t="s">
        <v>177</v>
      </c>
      <c r="B17" s="199"/>
      <c r="C17" s="199"/>
      <c r="D17" s="199"/>
      <c r="E17" s="199"/>
      <c r="F17" s="199"/>
      <c r="G17" s="199"/>
      <c r="H17" s="200"/>
      <c r="I17" s="1">
        <v>11</v>
      </c>
      <c r="J17" s="6">
        <v>30056155</v>
      </c>
      <c r="K17" s="6">
        <v>30056155</v>
      </c>
    </row>
    <row r="18" spans="1:11" ht="12.75">
      <c r="A18" s="198" t="s">
        <v>213</v>
      </c>
      <c r="B18" s="199"/>
      <c r="C18" s="199"/>
      <c r="D18" s="199"/>
      <c r="E18" s="199"/>
      <c r="F18" s="199"/>
      <c r="G18" s="199"/>
      <c r="H18" s="200"/>
      <c r="I18" s="1">
        <v>12</v>
      </c>
      <c r="J18" s="6">
        <v>27386299</v>
      </c>
      <c r="K18" s="6">
        <f>25905954-740</f>
        <v>25905214</v>
      </c>
    </row>
    <row r="19" spans="1:11" ht="12.75">
      <c r="A19" s="198" t="s">
        <v>178</v>
      </c>
      <c r="B19" s="199"/>
      <c r="C19" s="199"/>
      <c r="D19" s="199"/>
      <c r="E19" s="199"/>
      <c r="F19" s="199"/>
      <c r="G19" s="199"/>
      <c r="H19" s="200"/>
      <c r="I19" s="1">
        <v>13</v>
      </c>
      <c r="J19" s="6">
        <v>11082385</v>
      </c>
      <c r="K19" s="6">
        <v>10570291</v>
      </c>
    </row>
    <row r="20" spans="1:11" ht="12.75">
      <c r="A20" s="198" t="s">
        <v>21</v>
      </c>
      <c r="B20" s="199"/>
      <c r="C20" s="199"/>
      <c r="D20" s="199"/>
      <c r="E20" s="199"/>
      <c r="F20" s="199"/>
      <c r="G20" s="199"/>
      <c r="H20" s="200"/>
      <c r="I20" s="1">
        <v>14</v>
      </c>
      <c r="J20" s="6">
        <v>5132764</v>
      </c>
      <c r="K20" s="6">
        <v>3630352</v>
      </c>
    </row>
    <row r="21" spans="1:11" ht="12.75">
      <c r="A21" s="198" t="s">
        <v>22</v>
      </c>
      <c r="B21" s="199"/>
      <c r="C21" s="199"/>
      <c r="D21" s="199"/>
      <c r="E21" s="199"/>
      <c r="F21" s="199"/>
      <c r="G21" s="199"/>
      <c r="H21" s="200"/>
      <c r="I21" s="1">
        <v>15</v>
      </c>
      <c r="J21" s="6">
        <v>47292216</v>
      </c>
      <c r="K21" s="6">
        <v>44505635</v>
      </c>
    </row>
    <row r="22" spans="1:11" ht="12.75">
      <c r="A22" s="198" t="s">
        <v>63</v>
      </c>
      <c r="B22" s="199"/>
      <c r="C22" s="199"/>
      <c r="D22" s="199"/>
      <c r="E22" s="199"/>
      <c r="F22" s="199"/>
      <c r="G22" s="199"/>
      <c r="H22" s="200"/>
      <c r="I22" s="1">
        <v>16</v>
      </c>
      <c r="J22" s="6"/>
      <c r="K22" s="6"/>
    </row>
    <row r="23" spans="1:11" ht="12.75">
      <c r="A23" s="198" t="s">
        <v>64</v>
      </c>
      <c r="B23" s="199"/>
      <c r="C23" s="199"/>
      <c r="D23" s="199"/>
      <c r="E23" s="199"/>
      <c r="F23" s="199"/>
      <c r="G23" s="199"/>
      <c r="H23" s="200"/>
      <c r="I23" s="1">
        <v>17</v>
      </c>
      <c r="J23" s="6">
        <v>0</v>
      </c>
      <c r="K23" s="6"/>
    </row>
    <row r="24" spans="1:11" ht="12.75">
      <c r="A24" s="198" t="s">
        <v>65</v>
      </c>
      <c r="B24" s="199"/>
      <c r="C24" s="199"/>
      <c r="D24" s="199"/>
      <c r="E24" s="199"/>
      <c r="F24" s="199"/>
      <c r="G24" s="199"/>
      <c r="H24" s="200"/>
      <c r="I24" s="1">
        <v>18</v>
      </c>
      <c r="J24" s="6">
        <v>11800</v>
      </c>
      <c r="K24" s="6">
        <v>11800</v>
      </c>
    </row>
    <row r="25" spans="1:11" ht="12.75">
      <c r="A25" s="198" t="s">
        <v>66</v>
      </c>
      <c r="B25" s="199"/>
      <c r="C25" s="199"/>
      <c r="D25" s="199"/>
      <c r="E25" s="199"/>
      <c r="F25" s="199"/>
      <c r="G25" s="199"/>
      <c r="H25" s="200"/>
      <c r="I25" s="1">
        <v>19</v>
      </c>
      <c r="J25" s="6"/>
      <c r="K25" s="6"/>
    </row>
    <row r="26" spans="1:11" ht="12.75">
      <c r="A26" s="198" t="s">
        <v>159</v>
      </c>
      <c r="B26" s="199"/>
      <c r="C26" s="199"/>
      <c r="D26" s="199"/>
      <c r="E26" s="199"/>
      <c r="F26" s="199"/>
      <c r="G26" s="199"/>
      <c r="H26" s="200"/>
      <c r="I26" s="1">
        <v>20</v>
      </c>
      <c r="J26" s="48">
        <f>SUM(J27:J34)</f>
        <v>39167472</v>
      </c>
      <c r="K26" s="48">
        <f>SUM(K27:K34)</f>
        <v>22000</v>
      </c>
    </row>
    <row r="27" spans="1:11" ht="12.75">
      <c r="A27" s="198" t="s">
        <v>67</v>
      </c>
      <c r="B27" s="199"/>
      <c r="C27" s="199"/>
      <c r="D27" s="199"/>
      <c r="E27" s="199"/>
      <c r="F27" s="199"/>
      <c r="G27" s="199"/>
      <c r="H27" s="200"/>
      <c r="I27" s="1">
        <v>21</v>
      </c>
      <c r="J27" s="6"/>
      <c r="K27" s="6"/>
    </row>
    <row r="28" spans="1:11" ht="12.75">
      <c r="A28" s="198" t="s">
        <v>68</v>
      </c>
      <c r="B28" s="199"/>
      <c r="C28" s="199"/>
      <c r="D28" s="199"/>
      <c r="E28" s="199"/>
      <c r="F28" s="199"/>
      <c r="G28" s="199"/>
      <c r="H28" s="200"/>
      <c r="I28" s="1">
        <v>22</v>
      </c>
      <c r="J28" s="6">
        <v>39145472</v>
      </c>
      <c r="K28" s="6"/>
    </row>
    <row r="29" spans="1:11" ht="12.75">
      <c r="A29" s="198" t="s">
        <v>69</v>
      </c>
      <c r="B29" s="199"/>
      <c r="C29" s="199"/>
      <c r="D29" s="199"/>
      <c r="E29" s="199"/>
      <c r="F29" s="199"/>
      <c r="G29" s="199"/>
      <c r="H29" s="200"/>
      <c r="I29" s="1">
        <v>23</v>
      </c>
      <c r="J29" s="6">
        <v>22000</v>
      </c>
      <c r="K29" s="6">
        <v>22000</v>
      </c>
    </row>
    <row r="30" spans="1:11" ht="12.75">
      <c r="A30" s="198" t="s">
        <v>74</v>
      </c>
      <c r="B30" s="199"/>
      <c r="C30" s="199"/>
      <c r="D30" s="199"/>
      <c r="E30" s="199"/>
      <c r="F30" s="199"/>
      <c r="G30" s="199"/>
      <c r="H30" s="200"/>
      <c r="I30" s="1">
        <v>24</v>
      </c>
      <c r="J30" s="6"/>
      <c r="K30" s="6"/>
    </row>
    <row r="31" spans="1:11" ht="12.75">
      <c r="A31" s="198" t="s">
        <v>75</v>
      </c>
      <c r="B31" s="199"/>
      <c r="C31" s="199"/>
      <c r="D31" s="199"/>
      <c r="E31" s="199"/>
      <c r="F31" s="199"/>
      <c r="G31" s="199"/>
      <c r="H31" s="200"/>
      <c r="I31" s="1">
        <v>25</v>
      </c>
      <c r="J31" s="6"/>
      <c r="K31" s="6"/>
    </row>
    <row r="32" spans="1:11" ht="12.75">
      <c r="A32" s="198" t="s">
        <v>76</v>
      </c>
      <c r="B32" s="199"/>
      <c r="C32" s="199"/>
      <c r="D32" s="199"/>
      <c r="E32" s="199"/>
      <c r="F32" s="199"/>
      <c r="G32" s="199"/>
      <c r="H32" s="200"/>
      <c r="I32" s="1">
        <v>26</v>
      </c>
      <c r="J32" s="6"/>
      <c r="K32" s="6"/>
    </row>
    <row r="33" spans="1:11" ht="12.75">
      <c r="A33" s="198" t="s">
        <v>70</v>
      </c>
      <c r="B33" s="199"/>
      <c r="C33" s="199"/>
      <c r="D33" s="199"/>
      <c r="E33" s="199"/>
      <c r="F33" s="199"/>
      <c r="G33" s="199"/>
      <c r="H33" s="200"/>
      <c r="I33" s="1">
        <v>27</v>
      </c>
      <c r="J33" s="6"/>
      <c r="K33" s="6"/>
    </row>
    <row r="34" spans="1:11" ht="12.75">
      <c r="A34" s="198" t="s">
        <v>152</v>
      </c>
      <c r="B34" s="199"/>
      <c r="C34" s="199"/>
      <c r="D34" s="199"/>
      <c r="E34" s="199"/>
      <c r="F34" s="199"/>
      <c r="G34" s="199"/>
      <c r="H34" s="200"/>
      <c r="I34" s="1">
        <v>28</v>
      </c>
      <c r="J34" s="6"/>
      <c r="K34" s="6"/>
    </row>
    <row r="35" spans="1:11" ht="12.75">
      <c r="A35" s="198" t="s">
        <v>153</v>
      </c>
      <c r="B35" s="199"/>
      <c r="C35" s="199"/>
      <c r="D35" s="199"/>
      <c r="E35" s="199"/>
      <c r="F35" s="199"/>
      <c r="G35" s="199"/>
      <c r="H35" s="200"/>
      <c r="I35" s="1">
        <v>29</v>
      </c>
      <c r="J35" s="48">
        <f>SUM(J36:J38)</f>
        <v>0</v>
      </c>
      <c r="K35" s="48">
        <f>SUM(K36:K38)</f>
        <v>0</v>
      </c>
    </row>
    <row r="36" spans="1:11" ht="12.75">
      <c r="A36" s="198" t="s">
        <v>71</v>
      </c>
      <c r="B36" s="199"/>
      <c r="C36" s="199"/>
      <c r="D36" s="199"/>
      <c r="E36" s="199"/>
      <c r="F36" s="199"/>
      <c r="G36" s="199"/>
      <c r="H36" s="200"/>
      <c r="I36" s="1">
        <v>30</v>
      </c>
      <c r="J36" s="6"/>
      <c r="K36" s="6"/>
    </row>
    <row r="37" spans="1:11" ht="12.75">
      <c r="A37" s="198" t="s">
        <v>72</v>
      </c>
      <c r="B37" s="199"/>
      <c r="C37" s="199"/>
      <c r="D37" s="199"/>
      <c r="E37" s="199"/>
      <c r="F37" s="199"/>
      <c r="G37" s="199"/>
      <c r="H37" s="200"/>
      <c r="I37" s="1">
        <v>31</v>
      </c>
      <c r="J37" s="6"/>
      <c r="K37" s="6"/>
    </row>
    <row r="38" spans="1:11" ht="12.75">
      <c r="A38" s="198" t="s">
        <v>73</v>
      </c>
      <c r="B38" s="199"/>
      <c r="C38" s="199"/>
      <c r="D38" s="199"/>
      <c r="E38" s="199"/>
      <c r="F38" s="199"/>
      <c r="G38" s="199"/>
      <c r="H38" s="200"/>
      <c r="I38" s="1">
        <v>32</v>
      </c>
      <c r="J38" s="6"/>
      <c r="K38" s="6"/>
    </row>
    <row r="39" spans="1:11" ht="12.75">
      <c r="A39" s="198" t="s">
        <v>154</v>
      </c>
      <c r="B39" s="199"/>
      <c r="C39" s="199"/>
      <c r="D39" s="199"/>
      <c r="E39" s="199"/>
      <c r="F39" s="199"/>
      <c r="G39" s="199"/>
      <c r="H39" s="200"/>
      <c r="I39" s="1">
        <v>33</v>
      </c>
      <c r="J39" s="6"/>
      <c r="K39" s="6"/>
    </row>
    <row r="40" spans="1:11" ht="12.75">
      <c r="A40" s="201" t="s">
        <v>206</v>
      </c>
      <c r="B40" s="202"/>
      <c r="C40" s="202"/>
      <c r="D40" s="202"/>
      <c r="E40" s="202"/>
      <c r="F40" s="202"/>
      <c r="G40" s="202"/>
      <c r="H40" s="203"/>
      <c r="I40" s="1">
        <v>34</v>
      </c>
      <c r="J40" s="48">
        <f>J41+J49+J56+J64</f>
        <v>70605225</v>
      </c>
      <c r="K40" s="48">
        <f>K41+K49+K56+K64</f>
        <v>73095450</v>
      </c>
    </row>
    <row r="41" spans="1:11" ht="12.75">
      <c r="A41" s="198" t="s">
        <v>91</v>
      </c>
      <c r="B41" s="199"/>
      <c r="C41" s="199"/>
      <c r="D41" s="199"/>
      <c r="E41" s="199"/>
      <c r="F41" s="199"/>
      <c r="G41" s="199"/>
      <c r="H41" s="200"/>
      <c r="I41" s="1">
        <v>35</v>
      </c>
      <c r="J41" s="48">
        <f>SUM(J42:J48)</f>
        <v>41216063</v>
      </c>
      <c r="K41" s="48">
        <f>SUM(K42:K48)</f>
        <v>38799780</v>
      </c>
    </row>
    <row r="42" spans="1:11" ht="12.75">
      <c r="A42" s="198" t="s">
        <v>103</v>
      </c>
      <c r="B42" s="199"/>
      <c r="C42" s="199"/>
      <c r="D42" s="199"/>
      <c r="E42" s="199"/>
      <c r="F42" s="199"/>
      <c r="G42" s="199"/>
      <c r="H42" s="200"/>
      <c r="I42" s="1">
        <v>36</v>
      </c>
      <c r="J42" s="6">
        <v>12982121</v>
      </c>
      <c r="K42" s="6">
        <v>11580306</v>
      </c>
    </row>
    <row r="43" spans="1:11" ht="12.75">
      <c r="A43" s="198" t="s">
        <v>104</v>
      </c>
      <c r="B43" s="199"/>
      <c r="C43" s="199"/>
      <c r="D43" s="199"/>
      <c r="E43" s="199"/>
      <c r="F43" s="199"/>
      <c r="G43" s="199"/>
      <c r="H43" s="200"/>
      <c r="I43" s="1">
        <v>37</v>
      </c>
      <c r="J43" s="6">
        <v>14202076</v>
      </c>
      <c r="K43" s="6">
        <v>11422670</v>
      </c>
    </row>
    <row r="44" spans="1:11" ht="12.75">
      <c r="A44" s="198" t="s">
        <v>77</v>
      </c>
      <c r="B44" s="199"/>
      <c r="C44" s="199"/>
      <c r="D44" s="199"/>
      <c r="E44" s="199"/>
      <c r="F44" s="199"/>
      <c r="G44" s="199"/>
      <c r="H44" s="200"/>
      <c r="I44" s="1">
        <v>38</v>
      </c>
      <c r="J44" s="6">
        <v>13857019</v>
      </c>
      <c r="K44" s="6">
        <v>15709939</v>
      </c>
    </row>
    <row r="45" spans="1:11" ht="12.75">
      <c r="A45" s="198" t="s">
        <v>78</v>
      </c>
      <c r="B45" s="199"/>
      <c r="C45" s="199"/>
      <c r="D45" s="199"/>
      <c r="E45" s="199"/>
      <c r="F45" s="199"/>
      <c r="G45" s="199"/>
      <c r="H45" s="200"/>
      <c r="I45" s="1">
        <v>39</v>
      </c>
      <c r="J45" s="6">
        <v>174847</v>
      </c>
      <c r="K45" s="6">
        <v>86865</v>
      </c>
    </row>
    <row r="46" spans="1:11" ht="12.75">
      <c r="A46" s="198" t="s">
        <v>79</v>
      </c>
      <c r="B46" s="199"/>
      <c r="C46" s="199"/>
      <c r="D46" s="199"/>
      <c r="E46" s="199"/>
      <c r="F46" s="199"/>
      <c r="G46" s="199"/>
      <c r="H46" s="200"/>
      <c r="I46" s="1">
        <v>40</v>
      </c>
      <c r="J46" s="6"/>
      <c r="K46" s="6"/>
    </row>
    <row r="47" spans="1:11" ht="12.75">
      <c r="A47" s="198" t="s">
        <v>80</v>
      </c>
      <c r="B47" s="199"/>
      <c r="C47" s="199"/>
      <c r="D47" s="199"/>
      <c r="E47" s="199"/>
      <c r="F47" s="199"/>
      <c r="G47" s="199"/>
      <c r="H47" s="200"/>
      <c r="I47" s="1">
        <v>41</v>
      </c>
      <c r="J47" s="6"/>
      <c r="K47" s="6"/>
    </row>
    <row r="48" spans="1:11" ht="12.75">
      <c r="A48" s="198" t="s">
        <v>81</v>
      </c>
      <c r="B48" s="199"/>
      <c r="C48" s="199"/>
      <c r="D48" s="199"/>
      <c r="E48" s="199"/>
      <c r="F48" s="199"/>
      <c r="G48" s="199"/>
      <c r="H48" s="200"/>
      <c r="I48" s="1">
        <v>42</v>
      </c>
      <c r="J48" s="6"/>
      <c r="K48" s="6"/>
    </row>
    <row r="49" spans="1:11" ht="12.75">
      <c r="A49" s="198" t="s">
        <v>92</v>
      </c>
      <c r="B49" s="199"/>
      <c r="C49" s="199"/>
      <c r="D49" s="199"/>
      <c r="E49" s="199"/>
      <c r="F49" s="199"/>
      <c r="G49" s="199"/>
      <c r="H49" s="200"/>
      <c r="I49" s="1">
        <v>43</v>
      </c>
      <c r="J49" s="48">
        <f>SUM(J50:J55)</f>
        <v>29169523</v>
      </c>
      <c r="K49" s="48">
        <f>SUM(K50:K55)</f>
        <v>33298865</v>
      </c>
    </row>
    <row r="50" spans="1:11" ht="12.75">
      <c r="A50" s="198" t="s">
        <v>166</v>
      </c>
      <c r="B50" s="199"/>
      <c r="C50" s="199"/>
      <c r="D50" s="199"/>
      <c r="E50" s="199"/>
      <c r="F50" s="199"/>
      <c r="G50" s="199"/>
      <c r="H50" s="200"/>
      <c r="I50" s="1">
        <v>44</v>
      </c>
      <c r="J50" s="6">
        <v>2460892</v>
      </c>
      <c r="K50" s="6">
        <v>1410512</v>
      </c>
    </row>
    <row r="51" spans="1:11" ht="12.75">
      <c r="A51" s="198" t="s">
        <v>167</v>
      </c>
      <c r="B51" s="199"/>
      <c r="C51" s="199"/>
      <c r="D51" s="199"/>
      <c r="E51" s="199"/>
      <c r="F51" s="199"/>
      <c r="G51" s="199"/>
      <c r="H51" s="200"/>
      <c r="I51" s="1">
        <v>45</v>
      </c>
      <c r="J51" s="6">
        <v>26105937</v>
      </c>
      <c r="K51" s="6">
        <v>31224152</v>
      </c>
    </row>
    <row r="52" spans="1:11" ht="12.75">
      <c r="A52" s="198" t="s">
        <v>168</v>
      </c>
      <c r="B52" s="199"/>
      <c r="C52" s="199"/>
      <c r="D52" s="199"/>
      <c r="E52" s="199"/>
      <c r="F52" s="199"/>
      <c r="G52" s="199"/>
      <c r="H52" s="200"/>
      <c r="I52" s="1">
        <v>46</v>
      </c>
      <c r="J52" s="6"/>
      <c r="K52" s="6"/>
    </row>
    <row r="53" spans="1:11" ht="12.75">
      <c r="A53" s="198" t="s">
        <v>169</v>
      </c>
      <c r="B53" s="199"/>
      <c r="C53" s="199"/>
      <c r="D53" s="199"/>
      <c r="E53" s="199"/>
      <c r="F53" s="199"/>
      <c r="G53" s="199"/>
      <c r="H53" s="200"/>
      <c r="I53" s="1">
        <v>47</v>
      </c>
      <c r="J53" s="6">
        <v>182092</v>
      </c>
      <c r="K53" s="6">
        <v>191502</v>
      </c>
    </row>
    <row r="54" spans="1:11" ht="12.75">
      <c r="A54" s="198" t="s">
        <v>5</v>
      </c>
      <c r="B54" s="199"/>
      <c r="C54" s="199"/>
      <c r="D54" s="199"/>
      <c r="E54" s="199"/>
      <c r="F54" s="199"/>
      <c r="G54" s="199"/>
      <c r="H54" s="200"/>
      <c r="I54" s="1">
        <v>48</v>
      </c>
      <c r="J54" s="6">
        <v>420602</v>
      </c>
      <c r="K54" s="6">
        <f>423750+48949</f>
        <v>472699</v>
      </c>
    </row>
    <row r="55" spans="1:11" ht="12.75">
      <c r="A55" s="198" t="s">
        <v>6</v>
      </c>
      <c r="B55" s="199"/>
      <c r="C55" s="199"/>
      <c r="D55" s="199"/>
      <c r="E55" s="199"/>
      <c r="F55" s="199"/>
      <c r="G55" s="199"/>
      <c r="H55" s="200"/>
      <c r="I55" s="1">
        <v>49</v>
      </c>
      <c r="J55" s="6">
        <v>0</v>
      </c>
      <c r="K55" s="6"/>
    </row>
    <row r="56" spans="1:11" ht="12.75">
      <c r="A56" s="198" t="s">
        <v>93</v>
      </c>
      <c r="B56" s="199"/>
      <c r="C56" s="199"/>
      <c r="D56" s="199"/>
      <c r="E56" s="199"/>
      <c r="F56" s="199"/>
      <c r="G56" s="199"/>
      <c r="H56" s="200"/>
      <c r="I56" s="1">
        <v>50</v>
      </c>
      <c r="J56" s="48">
        <f>SUM(J57:J63)</f>
        <v>68386</v>
      </c>
      <c r="K56" s="48">
        <f>SUM(K57:K63)</f>
        <v>68386</v>
      </c>
    </row>
    <row r="57" spans="1:11" ht="12.75">
      <c r="A57" s="198" t="s">
        <v>67</v>
      </c>
      <c r="B57" s="199"/>
      <c r="C57" s="199"/>
      <c r="D57" s="199"/>
      <c r="E57" s="199"/>
      <c r="F57" s="199"/>
      <c r="G57" s="199"/>
      <c r="H57" s="200"/>
      <c r="I57" s="1">
        <v>51</v>
      </c>
      <c r="J57" s="6"/>
      <c r="K57" s="6"/>
    </row>
    <row r="58" spans="1:11" ht="12.75">
      <c r="A58" s="198" t="s">
        <v>68</v>
      </c>
      <c r="B58" s="199"/>
      <c r="C58" s="199"/>
      <c r="D58" s="199"/>
      <c r="E58" s="199"/>
      <c r="F58" s="199"/>
      <c r="G58" s="199"/>
      <c r="H58" s="200"/>
      <c r="I58" s="1">
        <v>52</v>
      </c>
      <c r="J58" s="6"/>
      <c r="K58" s="6"/>
    </row>
    <row r="59" spans="1:11" ht="12.75">
      <c r="A59" s="198" t="s">
        <v>208</v>
      </c>
      <c r="B59" s="199"/>
      <c r="C59" s="199"/>
      <c r="D59" s="199"/>
      <c r="E59" s="199"/>
      <c r="F59" s="199"/>
      <c r="G59" s="199"/>
      <c r="H59" s="200"/>
      <c r="I59" s="1">
        <v>53</v>
      </c>
      <c r="J59" s="6"/>
      <c r="K59" s="6"/>
    </row>
    <row r="60" spans="1:11" ht="12.75">
      <c r="A60" s="198" t="s">
        <v>74</v>
      </c>
      <c r="B60" s="199"/>
      <c r="C60" s="199"/>
      <c r="D60" s="199"/>
      <c r="E60" s="199"/>
      <c r="F60" s="199"/>
      <c r="G60" s="199"/>
      <c r="H60" s="200"/>
      <c r="I60" s="1">
        <v>54</v>
      </c>
      <c r="J60" s="6"/>
      <c r="K60" s="6"/>
    </row>
    <row r="61" spans="1:11" ht="12.75">
      <c r="A61" s="198" t="s">
        <v>75</v>
      </c>
      <c r="B61" s="199"/>
      <c r="C61" s="199"/>
      <c r="D61" s="199"/>
      <c r="E61" s="199"/>
      <c r="F61" s="199"/>
      <c r="G61" s="199"/>
      <c r="H61" s="200"/>
      <c r="I61" s="1">
        <v>55</v>
      </c>
      <c r="J61" s="6"/>
      <c r="K61" s="6"/>
    </row>
    <row r="62" spans="1:11" ht="12.75">
      <c r="A62" s="198" t="s">
        <v>76</v>
      </c>
      <c r="B62" s="199"/>
      <c r="C62" s="199"/>
      <c r="D62" s="199"/>
      <c r="E62" s="199"/>
      <c r="F62" s="199"/>
      <c r="G62" s="199"/>
      <c r="H62" s="200"/>
      <c r="I62" s="1">
        <v>56</v>
      </c>
      <c r="J62" s="6">
        <v>68386</v>
      </c>
      <c r="K62" s="6">
        <v>68386</v>
      </c>
    </row>
    <row r="63" spans="1:11" ht="12.75">
      <c r="A63" s="198" t="s">
        <v>40</v>
      </c>
      <c r="B63" s="199"/>
      <c r="C63" s="199"/>
      <c r="D63" s="199"/>
      <c r="E63" s="199"/>
      <c r="F63" s="199"/>
      <c r="G63" s="199"/>
      <c r="H63" s="200"/>
      <c r="I63" s="1">
        <v>57</v>
      </c>
      <c r="J63" s="6"/>
      <c r="K63" s="6"/>
    </row>
    <row r="64" spans="1:11" ht="12.75">
      <c r="A64" s="198" t="s">
        <v>173</v>
      </c>
      <c r="B64" s="199"/>
      <c r="C64" s="199"/>
      <c r="D64" s="199"/>
      <c r="E64" s="199"/>
      <c r="F64" s="199"/>
      <c r="G64" s="199"/>
      <c r="H64" s="200"/>
      <c r="I64" s="1">
        <v>58</v>
      </c>
      <c r="J64" s="6">
        <v>151253</v>
      </c>
      <c r="K64" s="6">
        <v>928419</v>
      </c>
    </row>
    <row r="65" spans="1:11" ht="12.75">
      <c r="A65" s="201" t="s">
        <v>47</v>
      </c>
      <c r="B65" s="202"/>
      <c r="C65" s="202"/>
      <c r="D65" s="202"/>
      <c r="E65" s="202"/>
      <c r="F65" s="202"/>
      <c r="G65" s="202"/>
      <c r="H65" s="203"/>
      <c r="I65" s="1">
        <v>59</v>
      </c>
      <c r="J65" s="6">
        <v>240646</v>
      </c>
      <c r="K65" s="6">
        <v>657631</v>
      </c>
    </row>
    <row r="66" spans="1:11" ht="12.75">
      <c r="A66" s="201" t="s">
        <v>207</v>
      </c>
      <c r="B66" s="202"/>
      <c r="C66" s="202"/>
      <c r="D66" s="202"/>
      <c r="E66" s="202"/>
      <c r="F66" s="202"/>
      <c r="G66" s="202"/>
      <c r="H66" s="203"/>
      <c r="I66" s="1">
        <v>60</v>
      </c>
      <c r="J66" s="48">
        <f>J7+J8+J40+J65</f>
        <v>230974962</v>
      </c>
      <c r="K66" s="48">
        <f>K7+K8+K40+K65</f>
        <v>188454528</v>
      </c>
    </row>
    <row r="67" spans="1:11" ht="12.75">
      <c r="A67" s="213" t="s">
        <v>82</v>
      </c>
      <c r="B67" s="214"/>
      <c r="C67" s="214"/>
      <c r="D67" s="214"/>
      <c r="E67" s="214"/>
      <c r="F67" s="214"/>
      <c r="G67" s="214"/>
      <c r="H67" s="215"/>
      <c r="I67" s="4">
        <v>61</v>
      </c>
      <c r="J67" s="7"/>
      <c r="K67" s="7"/>
    </row>
    <row r="68" spans="1:11" ht="12.75">
      <c r="A68" s="190" t="s">
        <v>49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194" t="s">
        <v>160</v>
      </c>
      <c r="B69" s="195"/>
      <c r="C69" s="195"/>
      <c r="D69" s="195"/>
      <c r="E69" s="195"/>
      <c r="F69" s="195"/>
      <c r="G69" s="195"/>
      <c r="H69" s="212"/>
      <c r="I69" s="3">
        <v>62</v>
      </c>
      <c r="J69" s="49">
        <f>J70+J71+J72+J78+J79+J82+J85</f>
        <v>46249215</v>
      </c>
      <c r="K69" s="49">
        <f>K70+K71+K72+K78+K79+K82+K85</f>
        <v>94527252</v>
      </c>
    </row>
    <row r="70" spans="1:11" ht="12.75">
      <c r="A70" s="198" t="s">
        <v>117</v>
      </c>
      <c r="B70" s="199"/>
      <c r="C70" s="199"/>
      <c r="D70" s="199"/>
      <c r="E70" s="199"/>
      <c r="F70" s="199"/>
      <c r="G70" s="199"/>
      <c r="H70" s="200"/>
      <c r="I70" s="1">
        <v>63</v>
      </c>
      <c r="J70" s="6">
        <v>99918350</v>
      </c>
      <c r="K70" s="6">
        <v>99918350</v>
      </c>
    </row>
    <row r="71" spans="1:11" ht="12.75">
      <c r="A71" s="198" t="s">
        <v>118</v>
      </c>
      <c r="B71" s="199"/>
      <c r="C71" s="199"/>
      <c r="D71" s="199"/>
      <c r="E71" s="199"/>
      <c r="F71" s="199"/>
      <c r="G71" s="199"/>
      <c r="H71" s="200"/>
      <c r="I71" s="1">
        <v>64</v>
      </c>
      <c r="J71" s="6"/>
      <c r="K71" s="6">
        <v>36199953</v>
      </c>
    </row>
    <row r="72" spans="1:11" ht="12.75">
      <c r="A72" s="198" t="s">
        <v>119</v>
      </c>
      <c r="B72" s="199"/>
      <c r="C72" s="199"/>
      <c r="D72" s="199"/>
      <c r="E72" s="199"/>
      <c r="F72" s="199"/>
      <c r="G72" s="199"/>
      <c r="H72" s="200"/>
      <c r="I72" s="1">
        <v>65</v>
      </c>
      <c r="J72" s="48">
        <f>J73+J74-J75+J76+J77</f>
        <v>0</v>
      </c>
      <c r="K72" s="48">
        <f>K73+K74-K75+K76+K77</f>
        <v>0</v>
      </c>
    </row>
    <row r="73" spans="1:11" ht="12.75">
      <c r="A73" s="198" t="s">
        <v>120</v>
      </c>
      <c r="B73" s="199"/>
      <c r="C73" s="199"/>
      <c r="D73" s="199"/>
      <c r="E73" s="199"/>
      <c r="F73" s="199"/>
      <c r="G73" s="199"/>
      <c r="H73" s="200"/>
      <c r="I73" s="1">
        <v>66</v>
      </c>
      <c r="J73" s="6"/>
      <c r="K73" s="6"/>
    </row>
    <row r="74" spans="1:11" ht="12.75">
      <c r="A74" s="198" t="s">
        <v>121</v>
      </c>
      <c r="B74" s="199"/>
      <c r="C74" s="199"/>
      <c r="D74" s="199"/>
      <c r="E74" s="199"/>
      <c r="F74" s="199"/>
      <c r="G74" s="199"/>
      <c r="H74" s="200"/>
      <c r="I74" s="1">
        <v>67</v>
      </c>
      <c r="J74" s="6"/>
      <c r="K74" s="6"/>
    </row>
    <row r="75" spans="1:11" ht="12.75">
      <c r="A75" s="198" t="s">
        <v>109</v>
      </c>
      <c r="B75" s="199"/>
      <c r="C75" s="199"/>
      <c r="D75" s="199"/>
      <c r="E75" s="199"/>
      <c r="F75" s="199"/>
      <c r="G75" s="199"/>
      <c r="H75" s="200"/>
      <c r="I75" s="1">
        <v>68</v>
      </c>
      <c r="J75" s="6"/>
      <c r="K75" s="6"/>
    </row>
    <row r="76" spans="1:11" ht="12.75">
      <c r="A76" s="198" t="s">
        <v>110</v>
      </c>
      <c r="B76" s="199"/>
      <c r="C76" s="199"/>
      <c r="D76" s="199"/>
      <c r="E76" s="199"/>
      <c r="F76" s="199"/>
      <c r="G76" s="199"/>
      <c r="H76" s="200"/>
      <c r="I76" s="1">
        <v>69</v>
      </c>
      <c r="J76" s="6"/>
      <c r="K76" s="6"/>
    </row>
    <row r="77" spans="1:11" ht="12.75">
      <c r="A77" s="198" t="s">
        <v>111</v>
      </c>
      <c r="B77" s="199"/>
      <c r="C77" s="199"/>
      <c r="D77" s="199"/>
      <c r="E77" s="199"/>
      <c r="F77" s="199"/>
      <c r="G77" s="199"/>
      <c r="H77" s="200"/>
      <c r="I77" s="1">
        <v>70</v>
      </c>
      <c r="J77" s="6"/>
      <c r="K77" s="6"/>
    </row>
    <row r="78" spans="1:11" ht="12.75">
      <c r="A78" s="198" t="s">
        <v>112</v>
      </c>
      <c r="B78" s="199"/>
      <c r="C78" s="199"/>
      <c r="D78" s="199"/>
      <c r="E78" s="199"/>
      <c r="F78" s="199"/>
      <c r="G78" s="199"/>
      <c r="H78" s="200"/>
      <c r="I78" s="1">
        <v>71</v>
      </c>
      <c r="J78" s="6"/>
      <c r="K78" s="6"/>
    </row>
    <row r="79" spans="1:11" ht="12.75">
      <c r="A79" s="198" t="s">
        <v>204</v>
      </c>
      <c r="B79" s="199"/>
      <c r="C79" s="199"/>
      <c r="D79" s="199"/>
      <c r="E79" s="199"/>
      <c r="F79" s="199"/>
      <c r="G79" s="199"/>
      <c r="H79" s="200"/>
      <c r="I79" s="1">
        <v>72</v>
      </c>
      <c r="J79" s="48">
        <f>J80-J81</f>
        <v>-60533956</v>
      </c>
      <c r="K79" s="48">
        <f>K80-K81</f>
        <v>-59203834</v>
      </c>
    </row>
    <row r="80" spans="1:11" ht="12.75">
      <c r="A80" s="209" t="s">
        <v>138</v>
      </c>
      <c r="B80" s="210"/>
      <c r="C80" s="210"/>
      <c r="D80" s="210"/>
      <c r="E80" s="210"/>
      <c r="F80" s="210"/>
      <c r="G80" s="210"/>
      <c r="H80" s="211"/>
      <c r="I80" s="1">
        <v>73</v>
      </c>
      <c r="J80" s="6"/>
      <c r="K80" s="6"/>
    </row>
    <row r="81" spans="1:11" ht="12.75">
      <c r="A81" s="209" t="s">
        <v>139</v>
      </c>
      <c r="B81" s="210"/>
      <c r="C81" s="210"/>
      <c r="D81" s="210"/>
      <c r="E81" s="210"/>
      <c r="F81" s="210"/>
      <c r="G81" s="210"/>
      <c r="H81" s="211"/>
      <c r="I81" s="1">
        <v>74</v>
      </c>
      <c r="J81" s="6">
        <f>60540091-6135</f>
        <v>60533956</v>
      </c>
      <c r="K81" s="6">
        <v>59203834</v>
      </c>
    </row>
    <row r="82" spans="1:11" ht="12.75">
      <c r="A82" s="198" t="s">
        <v>205</v>
      </c>
      <c r="B82" s="199"/>
      <c r="C82" s="199"/>
      <c r="D82" s="199"/>
      <c r="E82" s="199"/>
      <c r="F82" s="199"/>
      <c r="G82" s="199"/>
      <c r="H82" s="200"/>
      <c r="I82" s="1">
        <v>75</v>
      </c>
      <c r="J82" s="48">
        <f>J83-J84</f>
        <v>6864821</v>
      </c>
      <c r="K82" s="48">
        <f>K83-K84</f>
        <v>17612783</v>
      </c>
    </row>
    <row r="83" spans="1:11" ht="12.75">
      <c r="A83" s="209" t="s">
        <v>140</v>
      </c>
      <c r="B83" s="210"/>
      <c r="C83" s="210"/>
      <c r="D83" s="210"/>
      <c r="E83" s="210"/>
      <c r="F83" s="210"/>
      <c r="G83" s="210"/>
      <c r="H83" s="211"/>
      <c r="I83" s="1">
        <v>76</v>
      </c>
      <c r="J83" s="6">
        <v>6864821</v>
      </c>
      <c r="K83" s="6">
        <v>17612783</v>
      </c>
    </row>
    <row r="84" spans="1:11" ht="12.75">
      <c r="A84" s="209" t="s">
        <v>141</v>
      </c>
      <c r="B84" s="210"/>
      <c r="C84" s="210"/>
      <c r="D84" s="210"/>
      <c r="E84" s="210"/>
      <c r="F84" s="210"/>
      <c r="G84" s="210"/>
      <c r="H84" s="211"/>
      <c r="I84" s="1">
        <v>77</v>
      </c>
      <c r="J84" s="48"/>
      <c r="K84" s="48"/>
    </row>
    <row r="85" spans="1:11" ht="12.75">
      <c r="A85" s="198" t="s">
        <v>142</v>
      </c>
      <c r="B85" s="199"/>
      <c r="C85" s="199"/>
      <c r="D85" s="199"/>
      <c r="E85" s="199"/>
      <c r="F85" s="199"/>
      <c r="G85" s="199"/>
      <c r="H85" s="200"/>
      <c r="I85" s="1">
        <v>78</v>
      </c>
      <c r="J85" s="6"/>
      <c r="K85" s="6"/>
    </row>
    <row r="86" spans="1:11" ht="12.75">
      <c r="A86" s="201" t="s">
        <v>13</v>
      </c>
      <c r="B86" s="202"/>
      <c r="C86" s="202"/>
      <c r="D86" s="202"/>
      <c r="E86" s="202"/>
      <c r="F86" s="202"/>
      <c r="G86" s="202"/>
      <c r="H86" s="203"/>
      <c r="I86" s="1">
        <v>79</v>
      </c>
      <c r="J86" s="48">
        <f>SUM(J87:J89)</f>
        <v>0</v>
      </c>
      <c r="K86" s="48">
        <f>SUM(K87:K89)</f>
        <v>0</v>
      </c>
    </row>
    <row r="87" spans="1:11" ht="12.75">
      <c r="A87" s="198" t="s">
        <v>105</v>
      </c>
      <c r="B87" s="199"/>
      <c r="C87" s="199"/>
      <c r="D87" s="199"/>
      <c r="E87" s="199"/>
      <c r="F87" s="199"/>
      <c r="G87" s="199"/>
      <c r="H87" s="200"/>
      <c r="I87" s="1">
        <v>80</v>
      </c>
      <c r="J87" s="6"/>
      <c r="K87" s="6"/>
    </row>
    <row r="88" spans="1:11" ht="12.75">
      <c r="A88" s="198" t="s">
        <v>106</v>
      </c>
      <c r="B88" s="199"/>
      <c r="C88" s="199"/>
      <c r="D88" s="199"/>
      <c r="E88" s="199"/>
      <c r="F88" s="199"/>
      <c r="G88" s="199"/>
      <c r="H88" s="200"/>
      <c r="I88" s="1">
        <v>81</v>
      </c>
      <c r="J88" s="6"/>
      <c r="K88" s="6"/>
    </row>
    <row r="89" spans="1:11" ht="12.75">
      <c r="A89" s="198" t="s">
        <v>107</v>
      </c>
      <c r="B89" s="199"/>
      <c r="C89" s="199"/>
      <c r="D89" s="199"/>
      <c r="E89" s="199"/>
      <c r="F89" s="199"/>
      <c r="G89" s="199"/>
      <c r="H89" s="200"/>
      <c r="I89" s="1">
        <v>82</v>
      </c>
      <c r="J89" s="6"/>
      <c r="K89" s="6"/>
    </row>
    <row r="90" spans="1:11" ht="12.75">
      <c r="A90" s="201" t="s">
        <v>14</v>
      </c>
      <c r="B90" s="202"/>
      <c r="C90" s="202"/>
      <c r="D90" s="202"/>
      <c r="E90" s="202"/>
      <c r="F90" s="202"/>
      <c r="G90" s="202"/>
      <c r="H90" s="203"/>
      <c r="I90" s="1">
        <v>83</v>
      </c>
      <c r="J90" s="48">
        <f>SUM(J91:J99)</f>
        <v>127395116</v>
      </c>
      <c r="K90" s="48">
        <f>SUM(K91:K99)</f>
        <v>49011835</v>
      </c>
    </row>
    <row r="91" spans="1:11" ht="12.75">
      <c r="A91" s="198" t="s">
        <v>108</v>
      </c>
      <c r="B91" s="199"/>
      <c r="C91" s="199"/>
      <c r="D91" s="199"/>
      <c r="E91" s="199"/>
      <c r="F91" s="199"/>
      <c r="G91" s="199"/>
      <c r="H91" s="200"/>
      <c r="I91" s="1">
        <v>84</v>
      </c>
      <c r="J91" s="6">
        <v>67622514</v>
      </c>
      <c r="K91" s="6">
        <v>0</v>
      </c>
    </row>
    <row r="92" spans="1:11" ht="12.75">
      <c r="A92" s="198" t="s">
        <v>209</v>
      </c>
      <c r="B92" s="199"/>
      <c r="C92" s="199"/>
      <c r="D92" s="199"/>
      <c r="E92" s="199"/>
      <c r="F92" s="199"/>
      <c r="G92" s="199"/>
      <c r="H92" s="200"/>
      <c r="I92" s="1">
        <v>85</v>
      </c>
      <c r="J92" s="6">
        <v>0</v>
      </c>
      <c r="K92" s="6">
        <v>0</v>
      </c>
    </row>
    <row r="93" spans="1:11" ht="12.75">
      <c r="A93" s="198" t="s">
        <v>0</v>
      </c>
      <c r="B93" s="199"/>
      <c r="C93" s="199"/>
      <c r="D93" s="199"/>
      <c r="E93" s="199"/>
      <c r="F93" s="199"/>
      <c r="G93" s="199"/>
      <c r="H93" s="200"/>
      <c r="I93" s="1">
        <v>86</v>
      </c>
      <c r="J93" s="6">
        <v>59772602</v>
      </c>
      <c r="K93" s="6">
        <v>49011835</v>
      </c>
    </row>
    <row r="94" spans="1:11" ht="12.75">
      <c r="A94" s="198" t="s">
        <v>210</v>
      </c>
      <c r="B94" s="199"/>
      <c r="C94" s="199"/>
      <c r="D94" s="199"/>
      <c r="E94" s="199"/>
      <c r="F94" s="199"/>
      <c r="G94" s="199"/>
      <c r="H94" s="200"/>
      <c r="I94" s="1">
        <v>87</v>
      </c>
      <c r="J94" s="6"/>
      <c r="K94" s="6"/>
    </row>
    <row r="95" spans="1:11" ht="12.75">
      <c r="A95" s="198" t="s">
        <v>211</v>
      </c>
      <c r="B95" s="199"/>
      <c r="C95" s="199"/>
      <c r="D95" s="199"/>
      <c r="E95" s="199"/>
      <c r="F95" s="199"/>
      <c r="G95" s="199"/>
      <c r="H95" s="200"/>
      <c r="I95" s="1">
        <v>88</v>
      </c>
      <c r="J95" s="6"/>
      <c r="K95" s="6"/>
    </row>
    <row r="96" spans="1:11" ht="12.75">
      <c r="A96" s="198" t="s">
        <v>212</v>
      </c>
      <c r="B96" s="199"/>
      <c r="C96" s="199"/>
      <c r="D96" s="199"/>
      <c r="E96" s="199"/>
      <c r="F96" s="199"/>
      <c r="G96" s="199"/>
      <c r="H96" s="200"/>
      <c r="I96" s="1">
        <v>89</v>
      </c>
      <c r="J96" s="6"/>
      <c r="K96" s="6"/>
    </row>
    <row r="97" spans="1:11" ht="12.75">
      <c r="A97" s="198" t="s">
        <v>85</v>
      </c>
      <c r="B97" s="199"/>
      <c r="C97" s="199"/>
      <c r="D97" s="199"/>
      <c r="E97" s="199"/>
      <c r="F97" s="199"/>
      <c r="G97" s="199"/>
      <c r="H97" s="200"/>
      <c r="I97" s="1">
        <v>90</v>
      </c>
      <c r="J97" s="6"/>
      <c r="K97" s="6"/>
    </row>
    <row r="98" spans="1:11" ht="12.75">
      <c r="A98" s="198" t="s">
        <v>83</v>
      </c>
      <c r="B98" s="199"/>
      <c r="C98" s="199"/>
      <c r="D98" s="199"/>
      <c r="E98" s="199"/>
      <c r="F98" s="199"/>
      <c r="G98" s="199"/>
      <c r="H98" s="200"/>
      <c r="I98" s="1">
        <v>91</v>
      </c>
      <c r="J98" s="6"/>
      <c r="K98" s="6"/>
    </row>
    <row r="99" spans="1:11" ht="12.75">
      <c r="A99" s="198" t="s">
        <v>84</v>
      </c>
      <c r="B99" s="199"/>
      <c r="C99" s="199"/>
      <c r="D99" s="199"/>
      <c r="E99" s="199"/>
      <c r="F99" s="199"/>
      <c r="G99" s="199"/>
      <c r="H99" s="200"/>
      <c r="I99" s="1">
        <v>92</v>
      </c>
      <c r="J99" s="6"/>
      <c r="K99" s="6"/>
    </row>
    <row r="100" spans="1:11" ht="12.75">
      <c r="A100" s="201" t="s">
        <v>15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48">
        <f>SUM(J101:J112)</f>
        <v>45317618</v>
      </c>
      <c r="K100" s="48">
        <f>SUM(K101:K112)</f>
        <v>44519917</v>
      </c>
    </row>
    <row r="101" spans="1:11" ht="12.75">
      <c r="A101" s="198" t="s">
        <v>108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6">
        <v>5502754</v>
      </c>
      <c r="K101" s="6">
        <v>1847089</v>
      </c>
    </row>
    <row r="102" spans="1:11" ht="12.75">
      <c r="A102" s="198" t="s">
        <v>209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6">
        <v>3164969</v>
      </c>
      <c r="K102" s="6">
        <v>529570</v>
      </c>
    </row>
    <row r="103" spans="1:11" ht="12.75">
      <c r="A103" s="198" t="s">
        <v>0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6">
        <v>12394455</v>
      </c>
      <c r="K103" s="6">
        <v>13392084</v>
      </c>
    </row>
    <row r="104" spans="1:11" ht="12.75">
      <c r="A104" s="198" t="s">
        <v>210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6">
        <v>579394</v>
      </c>
      <c r="K104" s="6"/>
    </row>
    <row r="105" spans="1:11" ht="12.75">
      <c r="A105" s="198" t="s">
        <v>211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6">
        <v>18106235</v>
      </c>
      <c r="K105" s="6">
        <v>19098973</v>
      </c>
    </row>
    <row r="106" spans="1:11" ht="12.75">
      <c r="A106" s="198" t="s">
        <v>212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6"/>
      <c r="K106" s="6"/>
    </row>
    <row r="107" spans="1:11" ht="12.75">
      <c r="A107" s="198" t="s">
        <v>85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6"/>
      <c r="K107" s="6"/>
    </row>
    <row r="108" spans="1:11" ht="12.75">
      <c r="A108" s="198" t="s">
        <v>86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6">
        <v>766736</v>
      </c>
      <c r="K108" s="6">
        <v>797613</v>
      </c>
    </row>
    <row r="109" spans="1:11" ht="12.75">
      <c r="A109" s="198" t="s">
        <v>87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6">
        <v>4803075</v>
      </c>
      <c r="K109" s="6">
        <v>8854588</v>
      </c>
    </row>
    <row r="110" spans="1:11" ht="12.75">
      <c r="A110" s="198" t="s">
        <v>90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6"/>
      <c r="K110" s="6"/>
    </row>
    <row r="111" spans="1:11" ht="12.75">
      <c r="A111" s="198" t="s">
        <v>88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6"/>
      <c r="K111" s="6"/>
    </row>
    <row r="112" spans="1:11" ht="12.75">
      <c r="A112" s="198" t="s">
        <v>89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6"/>
      <c r="K112" s="6"/>
    </row>
    <row r="113" spans="1:11" ht="12.75">
      <c r="A113" s="201" t="s">
        <v>1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6">
        <f>12019148-6135</f>
        <v>12013013</v>
      </c>
      <c r="K113" s="6">
        <v>395524</v>
      </c>
    </row>
    <row r="114" spans="1:11" ht="12.75">
      <c r="A114" s="201" t="s">
        <v>19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48">
        <f>J69+J86+J90+J100+J113</f>
        <v>230974962</v>
      </c>
      <c r="K114" s="48">
        <f>K69+K86+K90+K100+K113</f>
        <v>188454528</v>
      </c>
    </row>
    <row r="115" spans="1:11" ht="12.75">
      <c r="A115" s="187" t="s">
        <v>48</v>
      </c>
      <c r="B115" s="188"/>
      <c r="C115" s="188"/>
      <c r="D115" s="188"/>
      <c r="E115" s="188"/>
      <c r="F115" s="188"/>
      <c r="G115" s="188"/>
      <c r="H115" s="189"/>
      <c r="I115" s="2">
        <v>108</v>
      </c>
      <c r="J115" s="7"/>
      <c r="K115" s="7"/>
    </row>
    <row r="116" spans="1:11" ht="12.75">
      <c r="A116" s="190" t="s">
        <v>275</v>
      </c>
      <c r="B116" s="191"/>
      <c r="C116" s="191"/>
      <c r="D116" s="191"/>
      <c r="E116" s="191"/>
      <c r="F116" s="191"/>
      <c r="G116" s="191"/>
      <c r="H116" s="191"/>
      <c r="I116" s="192"/>
      <c r="J116" s="192"/>
      <c r="K116" s="193"/>
    </row>
    <row r="117" spans="1:11" ht="12.75">
      <c r="A117" s="194" t="s">
        <v>155</v>
      </c>
      <c r="B117" s="195"/>
      <c r="C117" s="195"/>
      <c r="D117" s="195"/>
      <c r="E117" s="195"/>
      <c r="F117" s="195"/>
      <c r="G117" s="195"/>
      <c r="H117" s="195"/>
      <c r="I117" s="196"/>
      <c r="J117" s="196"/>
      <c r="K117" s="197"/>
    </row>
    <row r="118" spans="1:11" ht="12.75">
      <c r="A118" s="198" t="s">
        <v>3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6"/>
      <c r="K118" s="6"/>
    </row>
    <row r="119" spans="1:11" ht="12.75">
      <c r="A119" s="204" t="s">
        <v>4</v>
      </c>
      <c r="B119" s="205"/>
      <c r="C119" s="205"/>
      <c r="D119" s="205"/>
      <c r="E119" s="205"/>
      <c r="F119" s="205"/>
      <c r="G119" s="205"/>
      <c r="H119" s="206"/>
      <c r="I119" s="4">
        <v>110</v>
      </c>
      <c r="J119" s="7"/>
      <c r="K119" s="7"/>
    </row>
    <row r="120" spans="1:11" ht="12.75">
      <c r="A120" s="207" t="s">
        <v>276</v>
      </c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</row>
    <row r="121" spans="1:11" ht="12.75">
      <c r="A121" s="185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79:K84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71"/>
  <sheetViews>
    <sheetView view="pageBreakPreview" zoomScaleSheetLayoutView="100" zoomScalePageLayoutView="0" workbookViewId="0" topLeftCell="A1">
      <selection activeCell="A26" sqref="A26:H26"/>
    </sheetView>
  </sheetViews>
  <sheetFormatPr defaultColWidth="9.140625" defaultRowHeight="12.75"/>
  <cols>
    <col min="1" max="8" width="9.140625" style="47" customWidth="1"/>
    <col min="9" max="9" width="6.57421875" style="47" bestFit="1" customWidth="1"/>
    <col min="10" max="10" width="9.8515625" style="47" customWidth="1"/>
    <col min="11" max="11" width="10.00390625" style="47" customWidth="1"/>
    <col min="12" max="12" width="9.8515625" style="47" customWidth="1"/>
    <col min="13" max="13" width="10.28125" style="47" customWidth="1"/>
    <col min="14" max="16384" width="9.140625" style="47" customWidth="1"/>
  </cols>
  <sheetData>
    <row r="1" spans="1:13" ht="12.75" customHeight="1">
      <c r="A1" s="222" t="s">
        <v>128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2.75" customHeight="1">
      <c r="A2" s="230" t="s">
        <v>305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44" t="s">
        <v>298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5" t="s">
        <v>50</v>
      </c>
      <c r="B4" s="245"/>
      <c r="C4" s="245"/>
      <c r="D4" s="245"/>
      <c r="E4" s="245"/>
      <c r="F4" s="245"/>
      <c r="G4" s="245"/>
      <c r="H4" s="245"/>
      <c r="I4" s="53" t="s">
        <v>245</v>
      </c>
      <c r="J4" s="247" t="s">
        <v>283</v>
      </c>
      <c r="K4" s="248"/>
      <c r="L4" s="246" t="s">
        <v>284</v>
      </c>
      <c r="M4" s="246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3"/>
      <c r="J5" s="55" t="s">
        <v>279</v>
      </c>
      <c r="K5" s="55" t="s">
        <v>280</v>
      </c>
      <c r="L5" s="55" t="s">
        <v>279</v>
      </c>
      <c r="M5" s="55" t="s">
        <v>280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4" ht="12.75">
      <c r="A7" s="194" t="s">
        <v>20</v>
      </c>
      <c r="B7" s="195"/>
      <c r="C7" s="195"/>
      <c r="D7" s="195"/>
      <c r="E7" s="195"/>
      <c r="F7" s="195"/>
      <c r="G7" s="195"/>
      <c r="H7" s="212"/>
      <c r="I7" s="3">
        <v>111</v>
      </c>
      <c r="J7" s="49">
        <f>SUM(J8:J9)</f>
        <v>163777742</v>
      </c>
      <c r="K7" s="49">
        <f>SUM(K8:K9)</f>
        <v>32803727</v>
      </c>
      <c r="L7" s="49">
        <f>SUM(L8:L9)</f>
        <v>155347214</v>
      </c>
      <c r="M7" s="49">
        <f>SUM(M8:M9)</f>
        <v>33691137</v>
      </c>
      <c r="N7" s="118"/>
    </row>
    <row r="8" spans="1:13" ht="12.75">
      <c r="A8" s="201" t="s">
        <v>126</v>
      </c>
      <c r="B8" s="202"/>
      <c r="C8" s="202"/>
      <c r="D8" s="202"/>
      <c r="E8" s="202"/>
      <c r="F8" s="202"/>
      <c r="G8" s="202"/>
      <c r="H8" s="203"/>
      <c r="I8" s="1">
        <v>112</v>
      </c>
      <c r="J8" s="6">
        <v>155206916</v>
      </c>
      <c r="K8" s="6">
        <v>32066976</v>
      </c>
      <c r="L8" s="6">
        <f>121150203+M8</f>
        <v>154025104</v>
      </c>
      <c r="M8" s="6">
        <f>25452663+7422238</f>
        <v>32874901</v>
      </c>
    </row>
    <row r="9" spans="1:13" ht="12.75">
      <c r="A9" s="201" t="s">
        <v>94</v>
      </c>
      <c r="B9" s="202"/>
      <c r="C9" s="202"/>
      <c r="D9" s="202"/>
      <c r="E9" s="202"/>
      <c r="F9" s="202"/>
      <c r="G9" s="202"/>
      <c r="H9" s="203"/>
      <c r="I9" s="1">
        <v>113</v>
      </c>
      <c r="J9" s="6">
        <f>8309903+260406+517</f>
        <v>8570826</v>
      </c>
      <c r="K9" s="6">
        <f>299426+437325</f>
        <v>736751</v>
      </c>
      <c r="L9" s="6">
        <f>505874+M9</f>
        <v>1322110</v>
      </c>
      <c r="M9" s="6">
        <f>388614+347097+32933+630+46902+60</f>
        <v>816236</v>
      </c>
    </row>
    <row r="10" spans="1:13" ht="12.75">
      <c r="A10" s="201" t="s">
        <v>7</v>
      </c>
      <c r="B10" s="202"/>
      <c r="C10" s="202"/>
      <c r="D10" s="202"/>
      <c r="E10" s="202"/>
      <c r="F10" s="202"/>
      <c r="G10" s="202"/>
      <c r="H10" s="203"/>
      <c r="I10" s="1">
        <v>114</v>
      </c>
      <c r="J10" s="48">
        <f>J11+J12+J16+J20+J21+J22+J25+J26</f>
        <v>154528457</v>
      </c>
      <c r="K10" s="48">
        <f>K11+K12+K16+K20+K21+K22+K25+K26</f>
        <v>40878826</v>
      </c>
      <c r="L10" s="48">
        <f>L11+L12+L16+L20+L21+L22+L25+L26</f>
        <v>150818032</v>
      </c>
      <c r="M10" s="48">
        <f>M11+M12+M16+M20+M21+M22+M25+M26</f>
        <v>41239311</v>
      </c>
    </row>
    <row r="11" spans="1:13" ht="12.75">
      <c r="A11" s="201" t="s">
        <v>95</v>
      </c>
      <c r="B11" s="202"/>
      <c r="C11" s="202"/>
      <c r="D11" s="202"/>
      <c r="E11" s="202"/>
      <c r="F11" s="202"/>
      <c r="G11" s="202"/>
      <c r="H11" s="203"/>
      <c r="I11" s="1">
        <v>115</v>
      </c>
      <c r="J11" s="6">
        <v>-3576561</v>
      </c>
      <c r="K11" s="6">
        <v>2604675</v>
      </c>
      <c r="L11" s="6">
        <f>-3727167+M11</f>
        <v>-4978093</v>
      </c>
      <c r="M11" s="6">
        <f>-881275-369651</f>
        <v>-1250926</v>
      </c>
    </row>
    <row r="12" spans="1:13" ht="12.75">
      <c r="A12" s="201" t="s">
        <v>16</v>
      </c>
      <c r="B12" s="202"/>
      <c r="C12" s="202"/>
      <c r="D12" s="202"/>
      <c r="E12" s="202"/>
      <c r="F12" s="202"/>
      <c r="G12" s="202"/>
      <c r="H12" s="203"/>
      <c r="I12" s="1">
        <v>116</v>
      </c>
      <c r="J12" s="48">
        <f>SUM(J13:J15)</f>
        <v>91132359</v>
      </c>
      <c r="K12" s="48">
        <f>SUM(K13:K15)</f>
        <v>20358378</v>
      </c>
      <c r="L12" s="48">
        <f>SUM(L13:L15)</f>
        <v>83745429</v>
      </c>
      <c r="M12" s="48">
        <f>SUM(M13:M15)</f>
        <v>19344038</v>
      </c>
    </row>
    <row r="13" spans="1:13" ht="12.75">
      <c r="A13" s="198" t="s">
        <v>122</v>
      </c>
      <c r="B13" s="199"/>
      <c r="C13" s="199"/>
      <c r="D13" s="199"/>
      <c r="E13" s="199"/>
      <c r="F13" s="199"/>
      <c r="G13" s="199"/>
      <c r="H13" s="200"/>
      <c r="I13" s="1">
        <v>117</v>
      </c>
      <c r="J13" s="6">
        <v>64942033</v>
      </c>
      <c r="K13" s="6">
        <v>13340096</v>
      </c>
      <c r="L13" s="6">
        <f>49742803+M13</f>
        <v>63849016</v>
      </c>
      <c r="M13" s="6">
        <f>12898566+771532+184906+251209</f>
        <v>14106213</v>
      </c>
    </row>
    <row r="14" spans="1:13" ht="12.75">
      <c r="A14" s="198" t="s">
        <v>123</v>
      </c>
      <c r="B14" s="199"/>
      <c r="C14" s="199"/>
      <c r="D14" s="199"/>
      <c r="E14" s="199"/>
      <c r="F14" s="199"/>
      <c r="G14" s="199"/>
      <c r="H14" s="200"/>
      <c r="I14" s="1">
        <v>118</v>
      </c>
      <c r="J14" s="6">
        <v>702570</v>
      </c>
      <c r="K14" s="6">
        <v>117874</v>
      </c>
      <c r="L14" s="6">
        <f>469312+M14</f>
        <v>596643</v>
      </c>
      <c r="M14" s="6">
        <f>89464+177+37690</f>
        <v>127331</v>
      </c>
    </row>
    <row r="15" spans="1:13" ht="12.75">
      <c r="A15" s="198" t="s">
        <v>52</v>
      </c>
      <c r="B15" s="199"/>
      <c r="C15" s="199"/>
      <c r="D15" s="199"/>
      <c r="E15" s="199"/>
      <c r="F15" s="199"/>
      <c r="G15" s="199"/>
      <c r="H15" s="200"/>
      <c r="I15" s="1">
        <v>119</v>
      </c>
      <c r="J15" s="6">
        <v>25487756</v>
      </c>
      <c r="K15" s="6">
        <v>6900408</v>
      </c>
      <c r="L15" s="6">
        <f>14189276+M15</f>
        <v>19299770</v>
      </c>
      <c r="M15" s="6">
        <f>277160+79404+176994+48+2924934+860298+401873+99543+289342+898</f>
        <v>5110494</v>
      </c>
    </row>
    <row r="16" spans="1:13" ht="12.75">
      <c r="A16" s="201" t="s">
        <v>17</v>
      </c>
      <c r="B16" s="202"/>
      <c r="C16" s="202"/>
      <c r="D16" s="202"/>
      <c r="E16" s="202"/>
      <c r="F16" s="202"/>
      <c r="G16" s="202"/>
      <c r="H16" s="203"/>
      <c r="I16" s="1">
        <v>120</v>
      </c>
      <c r="J16" s="48">
        <f>SUM(J17:J19)</f>
        <v>14790583</v>
      </c>
      <c r="K16" s="48">
        <f>SUM(K17:K19)</f>
        <v>3845896</v>
      </c>
      <c r="L16" s="48">
        <f>SUM(L17:L19)</f>
        <v>14772868</v>
      </c>
      <c r="M16" s="48">
        <f>SUM(M17:M19)</f>
        <v>3837130</v>
      </c>
    </row>
    <row r="17" spans="1:13" ht="12.75">
      <c r="A17" s="198" t="s">
        <v>53</v>
      </c>
      <c r="B17" s="199"/>
      <c r="C17" s="199"/>
      <c r="D17" s="199"/>
      <c r="E17" s="199"/>
      <c r="F17" s="199"/>
      <c r="G17" s="199"/>
      <c r="H17" s="200"/>
      <c r="I17" s="1">
        <v>121</v>
      </c>
      <c r="J17" s="6">
        <v>10110841</v>
      </c>
      <c r="K17" s="6">
        <v>2627615</v>
      </c>
      <c r="L17" s="6">
        <f>7529144+M17</f>
        <v>10057594</v>
      </c>
      <c r="M17" s="6">
        <f>318121+2210329</f>
        <v>2528450</v>
      </c>
    </row>
    <row r="18" spans="1:13" ht="12.75">
      <c r="A18" s="198" t="s">
        <v>54</v>
      </c>
      <c r="B18" s="199"/>
      <c r="C18" s="199"/>
      <c r="D18" s="199"/>
      <c r="E18" s="199"/>
      <c r="F18" s="199"/>
      <c r="G18" s="199"/>
      <c r="H18" s="200"/>
      <c r="I18" s="1">
        <v>122</v>
      </c>
      <c r="J18" s="6">
        <v>2899116</v>
      </c>
      <c r="K18" s="6">
        <v>748287</v>
      </c>
      <c r="L18" s="6">
        <f>1876169+M18</f>
        <v>2690464</v>
      </c>
      <c r="M18" s="6">
        <f>585774+228521</f>
        <v>814295</v>
      </c>
    </row>
    <row r="19" spans="1:13" ht="12.75">
      <c r="A19" s="198" t="s">
        <v>55</v>
      </c>
      <c r="B19" s="199"/>
      <c r="C19" s="199"/>
      <c r="D19" s="199"/>
      <c r="E19" s="199"/>
      <c r="F19" s="199"/>
      <c r="G19" s="199"/>
      <c r="H19" s="200"/>
      <c r="I19" s="1">
        <v>123</v>
      </c>
      <c r="J19" s="6">
        <v>1780626</v>
      </c>
      <c r="K19" s="6">
        <v>469994</v>
      </c>
      <c r="L19" s="6">
        <f>1530425+M19</f>
        <v>2024810</v>
      </c>
      <c r="M19" s="6">
        <v>494385</v>
      </c>
    </row>
    <row r="20" spans="1:13" ht="12.75">
      <c r="A20" s="201" t="s">
        <v>96</v>
      </c>
      <c r="B20" s="202"/>
      <c r="C20" s="202"/>
      <c r="D20" s="202"/>
      <c r="E20" s="202"/>
      <c r="F20" s="202"/>
      <c r="G20" s="202"/>
      <c r="H20" s="203"/>
      <c r="I20" s="1">
        <v>124</v>
      </c>
      <c r="J20" s="6">
        <v>7558898</v>
      </c>
      <c r="K20" s="6">
        <v>1919109</v>
      </c>
      <c r="L20" s="6">
        <f>5913172+M20</f>
        <v>7836643</v>
      </c>
      <c r="M20" s="6">
        <v>1923471</v>
      </c>
    </row>
    <row r="21" spans="1:13" ht="12.75">
      <c r="A21" s="201" t="s">
        <v>97</v>
      </c>
      <c r="B21" s="202"/>
      <c r="C21" s="202"/>
      <c r="D21" s="202"/>
      <c r="E21" s="202"/>
      <c r="F21" s="202"/>
      <c r="G21" s="202"/>
      <c r="H21" s="203"/>
      <c r="I21" s="1">
        <v>125</v>
      </c>
      <c r="J21" s="6">
        <v>6977417</v>
      </c>
      <c r="K21" s="6">
        <v>1699379</v>
      </c>
      <c r="L21" s="6">
        <f>6477367+M21</f>
        <v>9107151</v>
      </c>
      <c r="M21" s="6">
        <f>268377+793389+200150+477483+176043+660354+53992-4</f>
        <v>2629784</v>
      </c>
    </row>
    <row r="22" spans="1:13" ht="12.75">
      <c r="A22" s="201" t="s">
        <v>18</v>
      </c>
      <c r="B22" s="202"/>
      <c r="C22" s="202"/>
      <c r="D22" s="202"/>
      <c r="E22" s="202"/>
      <c r="F22" s="202"/>
      <c r="G22" s="202"/>
      <c r="H22" s="203"/>
      <c r="I22" s="1">
        <v>126</v>
      </c>
      <c r="J22" s="48">
        <f>SUM(J23:J24)</f>
        <v>0</v>
      </c>
      <c r="K22" s="48">
        <f>SUM(K23:K24)</f>
        <v>0</v>
      </c>
      <c r="L22" s="48">
        <f>SUM(L23:L24)</f>
        <v>0</v>
      </c>
      <c r="M22" s="48">
        <f>SUM(M23:M24)</f>
        <v>0</v>
      </c>
    </row>
    <row r="23" spans="1:13" ht="12.75">
      <c r="A23" s="198" t="s">
        <v>113</v>
      </c>
      <c r="B23" s="199"/>
      <c r="C23" s="199"/>
      <c r="D23" s="199"/>
      <c r="E23" s="199"/>
      <c r="F23" s="199"/>
      <c r="G23" s="199"/>
      <c r="H23" s="200"/>
      <c r="I23" s="1">
        <v>127</v>
      </c>
      <c r="J23" s="6"/>
      <c r="K23" s="6"/>
      <c r="L23" s="6"/>
      <c r="M23" s="6"/>
    </row>
    <row r="24" spans="1:13" ht="12.75">
      <c r="A24" s="198" t="s">
        <v>114</v>
      </c>
      <c r="B24" s="199"/>
      <c r="C24" s="199"/>
      <c r="D24" s="199"/>
      <c r="E24" s="199"/>
      <c r="F24" s="199"/>
      <c r="G24" s="199"/>
      <c r="H24" s="200"/>
      <c r="I24" s="1">
        <v>128</v>
      </c>
      <c r="J24" s="6"/>
      <c r="K24" s="6"/>
      <c r="L24" s="6"/>
      <c r="M24" s="6"/>
    </row>
    <row r="25" spans="1:13" ht="12.75">
      <c r="A25" s="201" t="s">
        <v>98</v>
      </c>
      <c r="B25" s="202"/>
      <c r="C25" s="202"/>
      <c r="D25" s="202"/>
      <c r="E25" s="202"/>
      <c r="F25" s="202"/>
      <c r="G25" s="202"/>
      <c r="H25" s="203"/>
      <c r="I25" s="1">
        <v>129</v>
      </c>
      <c r="J25" s="6"/>
      <c r="K25" s="6"/>
      <c r="L25" s="6"/>
      <c r="M25" s="6"/>
    </row>
    <row r="26" spans="1:13" ht="12.75">
      <c r="A26" s="201" t="s">
        <v>41</v>
      </c>
      <c r="B26" s="202"/>
      <c r="C26" s="202"/>
      <c r="D26" s="202"/>
      <c r="E26" s="202"/>
      <c r="F26" s="202"/>
      <c r="G26" s="202"/>
      <c r="H26" s="203"/>
      <c r="I26" s="1">
        <v>130</v>
      </c>
      <c r="J26" s="6">
        <v>37645761</v>
      </c>
      <c r="K26" s="6">
        <v>10451389</v>
      </c>
      <c r="L26" s="6">
        <f>14249884+11326977+1359+M26</f>
        <v>40334034</v>
      </c>
      <c r="M26" s="6">
        <f>855+1030037+5180+1959472+10135015+1255604+369651</f>
        <v>14755814</v>
      </c>
    </row>
    <row r="27" spans="1:13" ht="12.75">
      <c r="A27" s="201" t="s">
        <v>179</v>
      </c>
      <c r="B27" s="202"/>
      <c r="C27" s="202"/>
      <c r="D27" s="202"/>
      <c r="E27" s="202"/>
      <c r="F27" s="202"/>
      <c r="G27" s="202"/>
      <c r="H27" s="203"/>
      <c r="I27" s="1">
        <v>131</v>
      </c>
      <c r="J27" s="48">
        <f>SUM(J28:J32)</f>
        <v>2488508</v>
      </c>
      <c r="K27" s="48">
        <f>SUM(K28:K32)</f>
        <v>1142485</v>
      </c>
      <c r="L27" s="48">
        <f>SUM(L28:L32)</f>
        <v>1227352</v>
      </c>
      <c r="M27" s="48">
        <f>SUM(M28:M32)</f>
        <v>852472</v>
      </c>
    </row>
    <row r="28" spans="1:13" ht="12.75">
      <c r="A28" s="201" t="s">
        <v>193</v>
      </c>
      <c r="B28" s="202"/>
      <c r="C28" s="202"/>
      <c r="D28" s="202"/>
      <c r="E28" s="202"/>
      <c r="F28" s="202"/>
      <c r="G28" s="202"/>
      <c r="H28" s="203"/>
      <c r="I28" s="1">
        <v>132</v>
      </c>
      <c r="J28" s="6">
        <f>1251514+482417</f>
        <v>1733931</v>
      </c>
      <c r="K28" s="6">
        <v>980049</v>
      </c>
      <c r="L28" s="6">
        <f>294569+M28</f>
        <v>926001</v>
      </c>
      <c r="M28" s="6">
        <v>631432</v>
      </c>
    </row>
    <row r="29" spans="1:13" ht="12.75">
      <c r="A29" s="201" t="s">
        <v>129</v>
      </c>
      <c r="B29" s="202"/>
      <c r="C29" s="202"/>
      <c r="D29" s="202"/>
      <c r="E29" s="202"/>
      <c r="F29" s="202"/>
      <c r="G29" s="202"/>
      <c r="H29" s="203"/>
      <c r="I29" s="1">
        <v>133</v>
      </c>
      <c r="J29" s="6">
        <f>957664-482417</f>
        <v>475247</v>
      </c>
      <c r="K29" s="121"/>
      <c r="L29" s="6">
        <f>3744+M29</f>
        <v>27455</v>
      </c>
      <c r="M29" s="6">
        <v>23711</v>
      </c>
    </row>
    <row r="30" spans="1:13" ht="12.75">
      <c r="A30" s="201" t="s">
        <v>115</v>
      </c>
      <c r="B30" s="202"/>
      <c r="C30" s="202"/>
      <c r="D30" s="202"/>
      <c r="E30" s="202"/>
      <c r="F30" s="202"/>
      <c r="G30" s="202"/>
      <c r="H30" s="203"/>
      <c r="I30" s="1">
        <v>134</v>
      </c>
      <c r="J30" s="6"/>
      <c r="K30" s="6"/>
      <c r="L30" s="6"/>
      <c r="M30" s="6"/>
    </row>
    <row r="31" spans="1:13" ht="12.75">
      <c r="A31" s="201" t="s">
        <v>189</v>
      </c>
      <c r="B31" s="202"/>
      <c r="C31" s="202"/>
      <c r="D31" s="202"/>
      <c r="E31" s="202"/>
      <c r="F31" s="202"/>
      <c r="G31" s="202"/>
      <c r="H31" s="203"/>
      <c r="I31" s="1">
        <v>135</v>
      </c>
      <c r="J31" s="6"/>
      <c r="K31" s="6"/>
      <c r="L31" s="6"/>
      <c r="M31" s="6"/>
    </row>
    <row r="32" spans="1:13" ht="12.75">
      <c r="A32" s="201" t="s">
        <v>116</v>
      </c>
      <c r="B32" s="202"/>
      <c r="C32" s="202"/>
      <c r="D32" s="202"/>
      <c r="E32" s="202"/>
      <c r="F32" s="202"/>
      <c r="G32" s="202"/>
      <c r="H32" s="203"/>
      <c r="I32" s="1">
        <v>136</v>
      </c>
      <c r="J32" s="6">
        <v>279330</v>
      </c>
      <c r="K32" s="6">
        <v>162436</v>
      </c>
      <c r="L32" s="6">
        <f>76567+M32</f>
        <v>273896</v>
      </c>
      <c r="M32" s="6">
        <v>197329</v>
      </c>
    </row>
    <row r="33" spans="1:13" ht="12.75">
      <c r="A33" s="201" t="s">
        <v>180</v>
      </c>
      <c r="B33" s="202"/>
      <c r="C33" s="202"/>
      <c r="D33" s="202"/>
      <c r="E33" s="202"/>
      <c r="F33" s="202"/>
      <c r="G33" s="202"/>
      <c r="H33" s="203"/>
      <c r="I33" s="1">
        <v>137</v>
      </c>
      <c r="J33" s="48">
        <f>SUM(J34:J37)</f>
        <v>5401640</v>
      </c>
      <c r="K33" s="48">
        <f>SUM(K34:K37)</f>
        <v>1529364</v>
      </c>
      <c r="L33" s="48">
        <f>SUM(L34:L37)</f>
        <v>3689552</v>
      </c>
      <c r="M33" s="48">
        <f>SUM(M34:M37)</f>
        <v>-55297</v>
      </c>
    </row>
    <row r="34" spans="1:13" ht="12.75">
      <c r="A34" s="201" t="s">
        <v>57</v>
      </c>
      <c r="B34" s="202"/>
      <c r="C34" s="202"/>
      <c r="D34" s="202"/>
      <c r="E34" s="202"/>
      <c r="F34" s="202"/>
      <c r="G34" s="202"/>
      <c r="H34" s="203"/>
      <c r="I34" s="1">
        <v>138</v>
      </c>
      <c r="J34" s="6">
        <v>3012385</v>
      </c>
      <c r="K34" s="6">
        <v>751514</v>
      </c>
      <c r="L34" s="6">
        <f>1370922+M34</f>
        <v>746580</v>
      </c>
      <c r="M34" s="6">
        <v>-624342</v>
      </c>
    </row>
    <row r="35" spans="1:13" ht="12.75">
      <c r="A35" s="201" t="s">
        <v>56</v>
      </c>
      <c r="B35" s="202"/>
      <c r="C35" s="202"/>
      <c r="D35" s="202"/>
      <c r="E35" s="202"/>
      <c r="F35" s="202"/>
      <c r="G35" s="202"/>
      <c r="H35" s="203"/>
      <c r="I35" s="1">
        <v>139</v>
      </c>
      <c r="J35" s="6">
        <v>2389255</v>
      </c>
      <c r="K35" s="6">
        <v>777850</v>
      </c>
      <c r="L35" s="6">
        <f>2373927+M35</f>
        <v>2942972</v>
      </c>
      <c r="M35" s="6">
        <f>51717+4353+512975</f>
        <v>569045</v>
      </c>
    </row>
    <row r="36" spans="1:13" ht="12.75">
      <c r="A36" s="201" t="s">
        <v>190</v>
      </c>
      <c r="B36" s="202"/>
      <c r="C36" s="202"/>
      <c r="D36" s="202"/>
      <c r="E36" s="202"/>
      <c r="F36" s="202"/>
      <c r="G36" s="202"/>
      <c r="H36" s="203"/>
      <c r="I36" s="1">
        <v>140</v>
      </c>
      <c r="J36" s="6"/>
      <c r="K36" s="6"/>
      <c r="L36" s="6"/>
      <c r="M36" s="6"/>
    </row>
    <row r="37" spans="1:13" ht="12.75">
      <c r="A37" s="201" t="s">
        <v>58</v>
      </c>
      <c r="B37" s="202"/>
      <c r="C37" s="202"/>
      <c r="D37" s="202"/>
      <c r="E37" s="202"/>
      <c r="F37" s="202"/>
      <c r="G37" s="202"/>
      <c r="H37" s="203"/>
      <c r="I37" s="1">
        <v>141</v>
      </c>
      <c r="J37" s="6"/>
      <c r="K37" s="6"/>
      <c r="L37" s="6"/>
      <c r="M37" s="6"/>
    </row>
    <row r="38" spans="1:13" ht="12.75">
      <c r="A38" s="201" t="s">
        <v>164</v>
      </c>
      <c r="B38" s="202"/>
      <c r="C38" s="202"/>
      <c r="D38" s="202"/>
      <c r="E38" s="202"/>
      <c r="F38" s="202"/>
      <c r="G38" s="202"/>
      <c r="H38" s="203"/>
      <c r="I38" s="1">
        <v>142</v>
      </c>
      <c r="J38" s="6"/>
      <c r="K38" s="6"/>
      <c r="L38" s="6"/>
      <c r="M38" s="6"/>
    </row>
    <row r="39" spans="1:13" ht="12.75">
      <c r="A39" s="201" t="s">
        <v>165</v>
      </c>
      <c r="B39" s="202"/>
      <c r="C39" s="202"/>
      <c r="D39" s="202"/>
      <c r="E39" s="202"/>
      <c r="F39" s="202"/>
      <c r="G39" s="202"/>
      <c r="H39" s="203"/>
      <c r="I39" s="1">
        <v>143</v>
      </c>
      <c r="J39" s="6"/>
      <c r="K39" s="6"/>
      <c r="L39" s="6"/>
      <c r="M39" s="6"/>
    </row>
    <row r="40" spans="1:13" ht="12.75">
      <c r="A40" s="201" t="s">
        <v>191</v>
      </c>
      <c r="B40" s="202"/>
      <c r="C40" s="202"/>
      <c r="D40" s="202"/>
      <c r="E40" s="202"/>
      <c r="F40" s="202"/>
      <c r="G40" s="202"/>
      <c r="H40" s="203"/>
      <c r="I40" s="1">
        <v>144</v>
      </c>
      <c r="J40" s="6">
        <v>528668</v>
      </c>
      <c r="K40" s="6"/>
      <c r="L40" s="6">
        <f>13469245+M40</f>
        <v>15545801</v>
      </c>
      <c r="M40" s="6">
        <v>2076556</v>
      </c>
    </row>
    <row r="41" spans="1:13" ht="12.75">
      <c r="A41" s="201" t="s">
        <v>192</v>
      </c>
      <c r="B41" s="202"/>
      <c r="C41" s="202"/>
      <c r="D41" s="202"/>
      <c r="E41" s="202"/>
      <c r="F41" s="202"/>
      <c r="G41" s="202"/>
      <c r="H41" s="203"/>
      <c r="I41" s="1">
        <v>145</v>
      </c>
      <c r="J41" s="6"/>
      <c r="K41" s="6"/>
      <c r="L41" s="6"/>
      <c r="M41" s="6"/>
    </row>
    <row r="42" spans="1:13" ht="12.75">
      <c r="A42" s="201" t="s">
        <v>181</v>
      </c>
      <c r="B42" s="202"/>
      <c r="C42" s="202"/>
      <c r="D42" s="202"/>
      <c r="E42" s="202"/>
      <c r="F42" s="202"/>
      <c r="G42" s="202"/>
      <c r="H42" s="203"/>
      <c r="I42" s="1">
        <v>146</v>
      </c>
      <c r="J42" s="48">
        <f>J7+J27+J38+J40</f>
        <v>166794918</v>
      </c>
      <c r="K42" s="48">
        <f>K7+K27+K38+K40</f>
        <v>33946212</v>
      </c>
      <c r="L42" s="48">
        <f>L7+L27+L38+L40</f>
        <v>172120367</v>
      </c>
      <c r="M42" s="48">
        <f>M7+M27+M38+M40</f>
        <v>36620165</v>
      </c>
    </row>
    <row r="43" spans="1:13" ht="12.75">
      <c r="A43" s="201" t="s">
        <v>182</v>
      </c>
      <c r="B43" s="202"/>
      <c r="C43" s="202"/>
      <c r="D43" s="202"/>
      <c r="E43" s="202"/>
      <c r="F43" s="202"/>
      <c r="G43" s="202"/>
      <c r="H43" s="203"/>
      <c r="I43" s="1">
        <v>147</v>
      </c>
      <c r="J43" s="48">
        <f>J10+J33+J39+J41</f>
        <v>159930097</v>
      </c>
      <c r="K43" s="48">
        <f>K10+K33+K39+K41</f>
        <v>42408190</v>
      </c>
      <c r="L43" s="48">
        <f>L10+L33+L39+L41</f>
        <v>154507584</v>
      </c>
      <c r="M43" s="48">
        <f>M10+M33+M39+M41</f>
        <v>41184014</v>
      </c>
    </row>
    <row r="44" spans="1:13" ht="12.75">
      <c r="A44" s="201" t="s">
        <v>202</v>
      </c>
      <c r="B44" s="202"/>
      <c r="C44" s="202"/>
      <c r="D44" s="202"/>
      <c r="E44" s="202"/>
      <c r="F44" s="202"/>
      <c r="G44" s="202"/>
      <c r="H44" s="203"/>
      <c r="I44" s="1">
        <v>148</v>
      </c>
      <c r="J44" s="48">
        <f>J42-J43</f>
        <v>6864821</v>
      </c>
      <c r="K44" s="48">
        <f>K42-K43</f>
        <v>-8461978</v>
      </c>
      <c r="L44" s="48">
        <f>L42-L43</f>
        <v>17612783</v>
      </c>
      <c r="M44" s="48">
        <f>M42-M43</f>
        <v>-4563849</v>
      </c>
    </row>
    <row r="45" spans="1:13" ht="12.75">
      <c r="A45" s="209" t="s">
        <v>184</v>
      </c>
      <c r="B45" s="210"/>
      <c r="C45" s="210"/>
      <c r="D45" s="210"/>
      <c r="E45" s="210"/>
      <c r="F45" s="210"/>
      <c r="G45" s="210"/>
      <c r="H45" s="211"/>
      <c r="I45" s="1">
        <v>149</v>
      </c>
      <c r="J45" s="48">
        <f>IF(J42&gt;J43,J42-J43,0)</f>
        <v>6864821</v>
      </c>
      <c r="K45" s="48">
        <f>IF(K42&gt;K43,K42-K43,0)</f>
        <v>0</v>
      </c>
      <c r="L45" s="48">
        <f>IF(L42&gt;L43,L42-L43,0)</f>
        <v>17612783</v>
      </c>
      <c r="M45" s="48">
        <f>IF(M42&gt;M43,M42-M43,0)</f>
        <v>0</v>
      </c>
    </row>
    <row r="46" spans="1:13" ht="12.75">
      <c r="A46" s="209" t="s">
        <v>185</v>
      </c>
      <c r="B46" s="210"/>
      <c r="C46" s="210"/>
      <c r="D46" s="210"/>
      <c r="E46" s="210"/>
      <c r="F46" s="210"/>
      <c r="G46" s="210"/>
      <c r="H46" s="211"/>
      <c r="I46" s="1">
        <v>150</v>
      </c>
      <c r="J46" s="48"/>
      <c r="K46" s="48"/>
      <c r="L46" s="48"/>
      <c r="M46" s="48"/>
    </row>
    <row r="47" spans="1:13" ht="12.75">
      <c r="A47" s="201" t="s">
        <v>183</v>
      </c>
      <c r="B47" s="202"/>
      <c r="C47" s="202"/>
      <c r="D47" s="202"/>
      <c r="E47" s="202"/>
      <c r="F47" s="202"/>
      <c r="G47" s="202"/>
      <c r="H47" s="203"/>
      <c r="I47" s="1">
        <v>151</v>
      </c>
      <c r="J47" s="6"/>
      <c r="K47" s="6"/>
      <c r="L47" s="6"/>
      <c r="M47" s="6"/>
    </row>
    <row r="48" spans="1:13" ht="12.75">
      <c r="A48" s="201" t="s">
        <v>203</v>
      </c>
      <c r="B48" s="202"/>
      <c r="C48" s="202"/>
      <c r="D48" s="202"/>
      <c r="E48" s="202"/>
      <c r="F48" s="202"/>
      <c r="G48" s="202"/>
      <c r="H48" s="203"/>
      <c r="I48" s="1">
        <v>152</v>
      </c>
      <c r="J48" s="48">
        <f>J44-J47</f>
        <v>6864821</v>
      </c>
      <c r="K48" s="48">
        <f>K44-K47</f>
        <v>-8461978</v>
      </c>
      <c r="L48" s="48">
        <f>L44-L47</f>
        <v>17612783</v>
      </c>
      <c r="M48" s="48">
        <f>M44-M47</f>
        <v>-4563849</v>
      </c>
    </row>
    <row r="49" spans="1:13" ht="12.75">
      <c r="A49" s="209" t="s">
        <v>161</v>
      </c>
      <c r="B49" s="210"/>
      <c r="C49" s="210"/>
      <c r="D49" s="210"/>
      <c r="E49" s="210"/>
      <c r="F49" s="210"/>
      <c r="G49" s="210"/>
      <c r="H49" s="211"/>
      <c r="I49" s="1">
        <v>153</v>
      </c>
      <c r="J49" s="48">
        <f>IF(J48&gt;0,J48,0)</f>
        <v>6864821</v>
      </c>
      <c r="K49" s="48">
        <f>IF(K48&gt;0,K48,0)</f>
        <v>0</v>
      </c>
      <c r="L49" s="48">
        <f>IF(L48&gt;0,L48,0)</f>
        <v>17612783</v>
      </c>
      <c r="M49" s="48">
        <f>IF(M48&gt;0,M48,0)</f>
        <v>0</v>
      </c>
    </row>
    <row r="50" spans="1:13" ht="12.75">
      <c r="A50" s="241" t="s">
        <v>186</v>
      </c>
      <c r="B50" s="242"/>
      <c r="C50" s="242"/>
      <c r="D50" s="242"/>
      <c r="E50" s="242"/>
      <c r="F50" s="242"/>
      <c r="G50" s="242"/>
      <c r="H50" s="243"/>
      <c r="I50" s="2">
        <v>154</v>
      </c>
      <c r="J50" s="56">
        <f>IF(J48&lt;0,-J48,0)</f>
        <v>0</v>
      </c>
      <c r="K50" s="56">
        <f>IF(K48&lt;0,-K48,0)</f>
        <v>8461978</v>
      </c>
      <c r="L50" s="56">
        <f>IF(L48&lt;0,-L48,0)</f>
        <v>0</v>
      </c>
      <c r="M50" s="56">
        <f>IF(M48&lt;0,-M48,0)</f>
        <v>4563849</v>
      </c>
    </row>
    <row r="51" spans="1:13" ht="12.75" customHeight="1">
      <c r="A51" s="190" t="s">
        <v>277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</row>
    <row r="52" spans="1:13" ht="12.75" customHeight="1">
      <c r="A52" s="194" t="s">
        <v>156</v>
      </c>
      <c r="B52" s="195"/>
      <c r="C52" s="195"/>
      <c r="D52" s="195"/>
      <c r="E52" s="195"/>
      <c r="F52" s="195"/>
      <c r="G52" s="195"/>
      <c r="H52" s="195"/>
      <c r="I52" s="50"/>
      <c r="J52" s="50"/>
      <c r="K52" s="50"/>
      <c r="L52" s="50"/>
      <c r="M52" s="57"/>
    </row>
    <row r="53" spans="1:13" ht="12.75">
      <c r="A53" s="238" t="s">
        <v>200</v>
      </c>
      <c r="B53" s="239"/>
      <c r="C53" s="239"/>
      <c r="D53" s="239"/>
      <c r="E53" s="239"/>
      <c r="F53" s="239"/>
      <c r="G53" s="239"/>
      <c r="H53" s="240"/>
      <c r="I53" s="1">
        <v>155</v>
      </c>
      <c r="J53" s="6"/>
      <c r="K53" s="6"/>
      <c r="L53" s="6"/>
      <c r="M53" s="6"/>
    </row>
    <row r="54" spans="1:13" ht="12.75">
      <c r="A54" s="238" t="s">
        <v>201</v>
      </c>
      <c r="B54" s="239"/>
      <c r="C54" s="239"/>
      <c r="D54" s="239"/>
      <c r="E54" s="239"/>
      <c r="F54" s="239"/>
      <c r="G54" s="239"/>
      <c r="H54" s="240"/>
      <c r="I54" s="1">
        <v>156</v>
      </c>
      <c r="J54" s="7"/>
      <c r="K54" s="7"/>
      <c r="L54" s="7"/>
      <c r="M54" s="7"/>
    </row>
    <row r="55" spans="1:13" ht="12.75" customHeight="1">
      <c r="A55" s="190" t="s">
        <v>158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</row>
    <row r="56" spans="1:13" ht="12.75">
      <c r="A56" s="194" t="s">
        <v>170</v>
      </c>
      <c r="B56" s="195"/>
      <c r="C56" s="195"/>
      <c r="D56" s="195"/>
      <c r="E56" s="195"/>
      <c r="F56" s="195"/>
      <c r="G56" s="195"/>
      <c r="H56" s="212"/>
      <c r="I56" s="8">
        <v>157</v>
      </c>
      <c r="J56" s="5"/>
      <c r="K56" s="5"/>
      <c r="L56" s="5"/>
      <c r="M56" s="5"/>
    </row>
    <row r="57" spans="1:13" ht="12.75">
      <c r="A57" s="201" t="s">
        <v>187</v>
      </c>
      <c r="B57" s="202"/>
      <c r="C57" s="202"/>
      <c r="D57" s="202"/>
      <c r="E57" s="202"/>
      <c r="F57" s="202"/>
      <c r="G57" s="202"/>
      <c r="H57" s="203"/>
      <c r="I57" s="1">
        <v>158</v>
      </c>
      <c r="J57" s="48">
        <f>SUM(J58:J64)</f>
        <v>0</v>
      </c>
      <c r="K57" s="48">
        <f>SUM(K58:K64)</f>
        <v>0</v>
      </c>
      <c r="L57" s="48">
        <f>SUM(L58:L64)</f>
        <v>0</v>
      </c>
      <c r="M57" s="48">
        <f>SUM(M58:M64)</f>
        <v>0</v>
      </c>
    </row>
    <row r="58" spans="1:13" ht="12.75">
      <c r="A58" s="201" t="s">
        <v>194</v>
      </c>
      <c r="B58" s="202"/>
      <c r="C58" s="202"/>
      <c r="D58" s="202"/>
      <c r="E58" s="202"/>
      <c r="F58" s="202"/>
      <c r="G58" s="202"/>
      <c r="H58" s="203"/>
      <c r="I58" s="1">
        <v>159</v>
      </c>
      <c r="J58" s="6"/>
      <c r="K58" s="6"/>
      <c r="L58" s="6"/>
      <c r="M58" s="6"/>
    </row>
    <row r="59" spans="1:13" ht="12.75">
      <c r="A59" s="201" t="s">
        <v>195</v>
      </c>
      <c r="B59" s="202"/>
      <c r="C59" s="202"/>
      <c r="D59" s="202"/>
      <c r="E59" s="202"/>
      <c r="F59" s="202"/>
      <c r="G59" s="202"/>
      <c r="H59" s="203"/>
      <c r="I59" s="1">
        <v>160</v>
      </c>
      <c r="J59" s="6"/>
      <c r="K59" s="6"/>
      <c r="L59" s="6"/>
      <c r="M59" s="6"/>
    </row>
    <row r="60" spans="1:13" ht="12.75">
      <c r="A60" s="201" t="s">
        <v>39</v>
      </c>
      <c r="B60" s="202"/>
      <c r="C60" s="202"/>
      <c r="D60" s="202"/>
      <c r="E60" s="202"/>
      <c r="F60" s="202"/>
      <c r="G60" s="202"/>
      <c r="H60" s="203"/>
      <c r="I60" s="1">
        <v>161</v>
      </c>
      <c r="J60" s="6"/>
      <c r="K60" s="6"/>
      <c r="L60" s="6"/>
      <c r="M60" s="6"/>
    </row>
    <row r="61" spans="1:13" ht="12.75">
      <c r="A61" s="201" t="s">
        <v>196</v>
      </c>
      <c r="B61" s="202"/>
      <c r="C61" s="202"/>
      <c r="D61" s="202"/>
      <c r="E61" s="202"/>
      <c r="F61" s="202"/>
      <c r="G61" s="202"/>
      <c r="H61" s="203"/>
      <c r="I61" s="1">
        <v>162</v>
      </c>
      <c r="J61" s="6"/>
      <c r="K61" s="6"/>
      <c r="L61" s="6"/>
      <c r="M61" s="6"/>
    </row>
    <row r="62" spans="1:13" ht="12.75">
      <c r="A62" s="201" t="s">
        <v>197</v>
      </c>
      <c r="B62" s="202"/>
      <c r="C62" s="202"/>
      <c r="D62" s="202"/>
      <c r="E62" s="202"/>
      <c r="F62" s="202"/>
      <c r="G62" s="202"/>
      <c r="H62" s="203"/>
      <c r="I62" s="1">
        <v>163</v>
      </c>
      <c r="J62" s="6"/>
      <c r="K62" s="6"/>
      <c r="L62" s="6"/>
      <c r="M62" s="6"/>
    </row>
    <row r="63" spans="1:13" ht="12.75">
      <c r="A63" s="201" t="s">
        <v>198</v>
      </c>
      <c r="B63" s="202"/>
      <c r="C63" s="202"/>
      <c r="D63" s="202"/>
      <c r="E63" s="202"/>
      <c r="F63" s="202"/>
      <c r="G63" s="202"/>
      <c r="H63" s="203"/>
      <c r="I63" s="1">
        <v>164</v>
      </c>
      <c r="J63" s="6"/>
      <c r="K63" s="6"/>
      <c r="L63" s="6"/>
      <c r="M63" s="6"/>
    </row>
    <row r="64" spans="1:13" ht="12.75">
      <c r="A64" s="201" t="s">
        <v>199</v>
      </c>
      <c r="B64" s="202"/>
      <c r="C64" s="202"/>
      <c r="D64" s="202"/>
      <c r="E64" s="202"/>
      <c r="F64" s="202"/>
      <c r="G64" s="202"/>
      <c r="H64" s="203"/>
      <c r="I64" s="1">
        <v>165</v>
      </c>
      <c r="J64" s="6"/>
      <c r="K64" s="6"/>
      <c r="L64" s="6"/>
      <c r="M64" s="6"/>
    </row>
    <row r="65" spans="1:13" ht="12.75">
      <c r="A65" s="201" t="s">
        <v>188</v>
      </c>
      <c r="B65" s="202"/>
      <c r="C65" s="202"/>
      <c r="D65" s="202"/>
      <c r="E65" s="202"/>
      <c r="F65" s="202"/>
      <c r="G65" s="202"/>
      <c r="H65" s="203"/>
      <c r="I65" s="1">
        <v>166</v>
      </c>
      <c r="J65" s="6"/>
      <c r="K65" s="6"/>
      <c r="L65" s="6"/>
      <c r="M65" s="6"/>
    </row>
    <row r="66" spans="1:13" ht="12.75">
      <c r="A66" s="201" t="s">
        <v>162</v>
      </c>
      <c r="B66" s="202"/>
      <c r="C66" s="202"/>
      <c r="D66" s="202"/>
      <c r="E66" s="202"/>
      <c r="F66" s="202"/>
      <c r="G66" s="202"/>
      <c r="H66" s="203"/>
      <c r="I66" s="1">
        <v>167</v>
      </c>
      <c r="J66" s="48">
        <f>J57-J65</f>
        <v>0</v>
      </c>
      <c r="K66" s="48">
        <f>K57-K65</f>
        <v>0</v>
      </c>
      <c r="L66" s="48">
        <f>L57-L65</f>
        <v>0</v>
      </c>
      <c r="M66" s="48">
        <f>M57-M65</f>
        <v>0</v>
      </c>
    </row>
    <row r="67" spans="1:13" ht="12.75">
      <c r="A67" s="201" t="s">
        <v>163</v>
      </c>
      <c r="B67" s="202"/>
      <c r="C67" s="202"/>
      <c r="D67" s="202"/>
      <c r="E67" s="202"/>
      <c r="F67" s="202"/>
      <c r="G67" s="202"/>
      <c r="H67" s="203"/>
      <c r="I67" s="1">
        <v>168</v>
      </c>
      <c r="J67" s="56">
        <f>J56+J66</f>
        <v>0</v>
      </c>
      <c r="K67" s="56">
        <f>K56+K66</f>
        <v>0</v>
      </c>
      <c r="L67" s="56">
        <f>L56+L66</f>
        <v>0</v>
      </c>
      <c r="M67" s="56">
        <f>M56+M66</f>
        <v>0</v>
      </c>
    </row>
    <row r="68" spans="1:13" ht="12.75" customHeight="1">
      <c r="A68" s="234" t="s">
        <v>278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1:13" ht="12.75" customHeight="1">
      <c r="A69" s="236" t="s">
        <v>157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</row>
    <row r="70" spans="1:13" ht="12.75">
      <c r="A70" s="238" t="s">
        <v>200</v>
      </c>
      <c r="B70" s="239"/>
      <c r="C70" s="239"/>
      <c r="D70" s="239"/>
      <c r="E70" s="239"/>
      <c r="F70" s="239"/>
      <c r="G70" s="239"/>
      <c r="H70" s="240"/>
      <c r="I70" s="1">
        <v>169</v>
      </c>
      <c r="J70" s="6"/>
      <c r="K70" s="6"/>
      <c r="L70" s="6"/>
      <c r="M70" s="6"/>
    </row>
    <row r="71" spans="1:13" ht="12.75">
      <c r="A71" s="231" t="s">
        <v>201</v>
      </c>
      <c r="B71" s="232"/>
      <c r="C71" s="232"/>
      <c r="D71" s="232"/>
      <c r="E71" s="232"/>
      <c r="F71" s="232"/>
      <c r="G71" s="232"/>
      <c r="H71" s="233"/>
      <c r="I71" s="4">
        <v>170</v>
      </c>
      <c r="J71" s="7"/>
      <c r="K71" s="7"/>
      <c r="L71" s="7"/>
      <c r="M71" s="7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L47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8:J41 M29:M33 L23:L26 M26 M35 L28:L41 K35 J7:M10 J42:M46 J27:M27 K26 J12:M22 K29:K33 J23:J26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66"/>
  <sheetViews>
    <sheetView view="pageBreakPreview" zoomScale="110" zoomScaleSheetLayoutView="110" zoomScalePageLayoutView="0" workbookViewId="0" topLeftCell="A1">
      <selection activeCell="A26" sqref="A26:H26"/>
    </sheetView>
  </sheetViews>
  <sheetFormatPr defaultColWidth="9.140625" defaultRowHeight="12.75"/>
  <cols>
    <col min="1" max="8" width="9.140625" style="47" customWidth="1"/>
    <col min="9" max="9" width="6.57421875" style="47" bestFit="1" customWidth="1"/>
    <col min="10" max="10" width="11.140625" style="47" customWidth="1"/>
    <col min="11" max="11" width="9.8515625" style="47" bestFit="1" customWidth="1"/>
    <col min="12" max="14" width="9.140625" style="47" customWidth="1"/>
    <col min="15" max="15" width="9.8515625" style="47" bestFit="1" customWidth="1"/>
    <col min="16" max="16384" width="9.140625" style="47" customWidth="1"/>
  </cols>
  <sheetData>
    <row r="1" spans="1:11" ht="12.75" customHeight="1">
      <c r="A1" s="255" t="s">
        <v>136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305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298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50</v>
      </c>
      <c r="B4" s="257"/>
      <c r="C4" s="257"/>
      <c r="D4" s="257"/>
      <c r="E4" s="257"/>
      <c r="F4" s="257"/>
      <c r="G4" s="257"/>
      <c r="H4" s="257"/>
      <c r="I4" s="59" t="s">
        <v>245</v>
      </c>
      <c r="J4" s="60" t="s">
        <v>283</v>
      </c>
      <c r="K4" s="60" t="s">
        <v>284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1">
        <v>2</v>
      </c>
      <c r="J5" s="62" t="s">
        <v>248</v>
      </c>
      <c r="K5" s="62" t="s">
        <v>249</v>
      </c>
    </row>
    <row r="6" spans="1:11" ht="12.75">
      <c r="A6" s="190" t="s">
        <v>130</v>
      </c>
      <c r="B6" s="191"/>
      <c r="C6" s="191"/>
      <c r="D6" s="191"/>
      <c r="E6" s="191"/>
      <c r="F6" s="191"/>
      <c r="G6" s="191"/>
      <c r="H6" s="191"/>
      <c r="I6" s="249"/>
      <c r="J6" s="249"/>
      <c r="K6" s="250"/>
    </row>
    <row r="7" spans="1:11" ht="12.75">
      <c r="A7" s="198" t="s">
        <v>34</v>
      </c>
      <c r="B7" s="199"/>
      <c r="C7" s="199"/>
      <c r="D7" s="199"/>
      <c r="E7" s="199"/>
      <c r="F7" s="199"/>
      <c r="G7" s="199"/>
      <c r="H7" s="199"/>
      <c r="I7" s="1">
        <v>1</v>
      </c>
      <c r="J7" s="6">
        <v>6864821</v>
      </c>
      <c r="K7" s="6">
        <v>17612783</v>
      </c>
    </row>
    <row r="8" spans="1:11" ht="12.75">
      <c r="A8" s="198" t="s">
        <v>35</v>
      </c>
      <c r="B8" s="199"/>
      <c r="C8" s="199"/>
      <c r="D8" s="199"/>
      <c r="E8" s="199"/>
      <c r="F8" s="199"/>
      <c r="G8" s="199"/>
      <c r="H8" s="199"/>
      <c r="I8" s="1">
        <v>2</v>
      </c>
      <c r="J8" s="6">
        <v>7558898</v>
      </c>
      <c r="K8" s="6">
        <v>7836644</v>
      </c>
    </row>
    <row r="9" spans="1:11" ht="12.75">
      <c r="A9" s="198" t="s">
        <v>36</v>
      </c>
      <c r="B9" s="199"/>
      <c r="C9" s="199"/>
      <c r="D9" s="199"/>
      <c r="E9" s="199"/>
      <c r="F9" s="199"/>
      <c r="G9" s="199"/>
      <c r="H9" s="199"/>
      <c r="I9" s="1">
        <v>3</v>
      </c>
      <c r="J9" s="6"/>
      <c r="K9" s="6"/>
    </row>
    <row r="10" spans="1:11" ht="12.75">
      <c r="A10" s="198" t="s">
        <v>37</v>
      </c>
      <c r="B10" s="199"/>
      <c r="C10" s="199"/>
      <c r="D10" s="199"/>
      <c r="E10" s="199"/>
      <c r="F10" s="199"/>
      <c r="G10" s="199"/>
      <c r="H10" s="199"/>
      <c r="I10" s="1">
        <v>4</v>
      </c>
      <c r="J10" s="6">
        <v>5915767</v>
      </c>
      <c r="K10" s="6">
        <v>4129342</v>
      </c>
    </row>
    <row r="11" spans="1:11" ht="12.75">
      <c r="A11" s="198" t="s">
        <v>38</v>
      </c>
      <c r="B11" s="199"/>
      <c r="C11" s="199"/>
      <c r="D11" s="199"/>
      <c r="E11" s="199"/>
      <c r="F11" s="199"/>
      <c r="G11" s="199"/>
      <c r="H11" s="199"/>
      <c r="I11" s="1">
        <v>5</v>
      </c>
      <c r="J11" s="6"/>
      <c r="K11" s="6">
        <v>2416283</v>
      </c>
    </row>
    <row r="12" spans="1:11" ht="12.75">
      <c r="A12" s="198" t="s">
        <v>42</v>
      </c>
      <c r="B12" s="199"/>
      <c r="C12" s="199"/>
      <c r="D12" s="199"/>
      <c r="E12" s="199"/>
      <c r="F12" s="199"/>
      <c r="G12" s="199"/>
      <c r="H12" s="199"/>
      <c r="I12" s="1">
        <v>6</v>
      </c>
      <c r="J12" s="6"/>
      <c r="K12" s="6"/>
    </row>
    <row r="13" spans="1:11" ht="12.75">
      <c r="A13" s="201" t="s">
        <v>131</v>
      </c>
      <c r="B13" s="202"/>
      <c r="C13" s="202"/>
      <c r="D13" s="202"/>
      <c r="E13" s="202"/>
      <c r="F13" s="202"/>
      <c r="G13" s="202"/>
      <c r="H13" s="202"/>
      <c r="I13" s="1">
        <v>7</v>
      </c>
      <c r="J13" s="48">
        <f>SUM(J7:J12)</f>
        <v>20339486</v>
      </c>
      <c r="K13" s="48">
        <f>SUM(K7:K12)</f>
        <v>31995052</v>
      </c>
    </row>
    <row r="14" spans="1:11" ht="12.75">
      <c r="A14" s="198" t="s">
        <v>43</v>
      </c>
      <c r="B14" s="199"/>
      <c r="C14" s="199"/>
      <c r="D14" s="199"/>
      <c r="E14" s="199"/>
      <c r="F14" s="199"/>
      <c r="G14" s="199"/>
      <c r="H14" s="199"/>
      <c r="I14" s="1">
        <v>8</v>
      </c>
      <c r="J14" s="6">
        <v>67359200</v>
      </c>
      <c r="K14" s="6">
        <v>797701</v>
      </c>
    </row>
    <row r="15" spans="1:11" ht="12.75">
      <c r="A15" s="198" t="s">
        <v>44</v>
      </c>
      <c r="B15" s="199"/>
      <c r="C15" s="199"/>
      <c r="D15" s="199"/>
      <c r="E15" s="199"/>
      <c r="F15" s="199"/>
      <c r="G15" s="199"/>
      <c r="H15" s="199"/>
      <c r="I15" s="1">
        <v>9</v>
      </c>
      <c r="J15" s="6"/>
      <c r="K15" s="6"/>
    </row>
    <row r="16" spans="1:11" ht="12.75">
      <c r="A16" s="198" t="s">
        <v>45</v>
      </c>
      <c r="B16" s="199"/>
      <c r="C16" s="199"/>
      <c r="D16" s="199"/>
      <c r="E16" s="199"/>
      <c r="F16" s="199"/>
      <c r="G16" s="199"/>
      <c r="H16" s="199"/>
      <c r="I16" s="1">
        <v>10</v>
      </c>
      <c r="J16" s="6">
        <v>4168358</v>
      </c>
      <c r="K16" s="6"/>
    </row>
    <row r="17" spans="1:11" ht="12.75">
      <c r="A17" s="198" t="s">
        <v>46</v>
      </c>
      <c r="B17" s="199"/>
      <c r="C17" s="199"/>
      <c r="D17" s="199"/>
      <c r="E17" s="199"/>
      <c r="F17" s="199"/>
      <c r="G17" s="199"/>
      <c r="H17" s="199"/>
      <c r="I17" s="1">
        <v>11</v>
      </c>
      <c r="J17" s="6">
        <v>23117048</v>
      </c>
      <c r="K17" s="6">
        <v>2265805</v>
      </c>
    </row>
    <row r="18" spans="1:11" ht="12.75">
      <c r="A18" s="201" t="s">
        <v>132</v>
      </c>
      <c r="B18" s="202"/>
      <c r="C18" s="202"/>
      <c r="D18" s="202"/>
      <c r="E18" s="202"/>
      <c r="F18" s="202"/>
      <c r="G18" s="202"/>
      <c r="H18" s="202"/>
      <c r="I18" s="1">
        <v>12</v>
      </c>
      <c r="J18" s="48">
        <f>SUM(J14:J17)</f>
        <v>94644606</v>
      </c>
      <c r="K18" s="48">
        <f>SUM(K14:K17)</f>
        <v>3063506</v>
      </c>
    </row>
    <row r="19" spans="1:11" ht="12.75">
      <c r="A19" s="201" t="s">
        <v>30</v>
      </c>
      <c r="B19" s="202"/>
      <c r="C19" s="202"/>
      <c r="D19" s="202"/>
      <c r="E19" s="202"/>
      <c r="F19" s="202"/>
      <c r="G19" s="202"/>
      <c r="H19" s="202"/>
      <c r="I19" s="1">
        <v>13</v>
      </c>
      <c r="J19" s="48">
        <f>IF(J13&gt;J18,J13-J18,0)</f>
        <v>0</v>
      </c>
      <c r="K19" s="48">
        <f>IF(K13&gt;K18,K13-K18,0)</f>
        <v>28931546</v>
      </c>
    </row>
    <row r="20" spans="1:11" ht="12.75">
      <c r="A20" s="201" t="s">
        <v>31</v>
      </c>
      <c r="B20" s="202"/>
      <c r="C20" s="202"/>
      <c r="D20" s="202"/>
      <c r="E20" s="202"/>
      <c r="F20" s="202"/>
      <c r="G20" s="202"/>
      <c r="H20" s="202"/>
      <c r="I20" s="1">
        <v>14</v>
      </c>
      <c r="J20" s="48">
        <f>IF(J18&gt;J13,J18-J13,0)</f>
        <v>74305120</v>
      </c>
      <c r="K20" s="48">
        <f>IF(K18&gt;K13,K18-K13,0)</f>
        <v>0</v>
      </c>
    </row>
    <row r="21" spans="1:11" ht="12.75">
      <c r="A21" s="190" t="s">
        <v>133</v>
      </c>
      <c r="B21" s="191"/>
      <c r="C21" s="191"/>
      <c r="D21" s="191"/>
      <c r="E21" s="191"/>
      <c r="F21" s="191"/>
      <c r="G21" s="191"/>
      <c r="H21" s="191"/>
      <c r="I21" s="249"/>
      <c r="J21" s="249"/>
      <c r="K21" s="250"/>
    </row>
    <row r="22" spans="1:11" ht="12.75">
      <c r="A22" s="198" t="s">
        <v>147</v>
      </c>
      <c r="B22" s="199"/>
      <c r="C22" s="199"/>
      <c r="D22" s="199"/>
      <c r="E22" s="199"/>
      <c r="F22" s="199"/>
      <c r="G22" s="199"/>
      <c r="H22" s="199"/>
      <c r="I22" s="1">
        <v>15</v>
      </c>
      <c r="J22" s="6"/>
      <c r="K22" s="6"/>
    </row>
    <row r="23" spans="1:11" ht="12.75">
      <c r="A23" s="198" t="s">
        <v>148</v>
      </c>
      <c r="B23" s="199"/>
      <c r="C23" s="199"/>
      <c r="D23" s="199"/>
      <c r="E23" s="199"/>
      <c r="F23" s="199"/>
      <c r="G23" s="199"/>
      <c r="H23" s="199"/>
      <c r="I23" s="1">
        <v>16</v>
      </c>
      <c r="J23" s="6"/>
      <c r="K23" s="6"/>
    </row>
    <row r="24" spans="1:11" ht="12.75">
      <c r="A24" s="198" t="s">
        <v>149</v>
      </c>
      <c r="B24" s="199"/>
      <c r="C24" s="199"/>
      <c r="D24" s="199"/>
      <c r="E24" s="199"/>
      <c r="F24" s="199"/>
      <c r="G24" s="199"/>
      <c r="H24" s="199"/>
      <c r="I24" s="120">
        <v>17</v>
      </c>
      <c r="J24" s="6"/>
      <c r="K24" s="6"/>
    </row>
    <row r="25" spans="1:11" ht="12.75">
      <c r="A25" s="198" t="s">
        <v>150</v>
      </c>
      <c r="B25" s="199"/>
      <c r="C25" s="199"/>
      <c r="D25" s="199"/>
      <c r="E25" s="199"/>
      <c r="F25" s="199"/>
      <c r="G25" s="199"/>
      <c r="H25" s="199"/>
      <c r="I25" s="1">
        <v>18</v>
      </c>
      <c r="J25" s="6"/>
      <c r="K25" s="6"/>
    </row>
    <row r="26" spans="1:11" ht="12.75">
      <c r="A26" s="198" t="s">
        <v>151</v>
      </c>
      <c r="B26" s="199"/>
      <c r="C26" s="199"/>
      <c r="D26" s="199"/>
      <c r="E26" s="199"/>
      <c r="F26" s="199"/>
      <c r="G26" s="199"/>
      <c r="H26" s="199"/>
      <c r="I26" s="1">
        <v>19</v>
      </c>
      <c r="J26" s="6"/>
      <c r="K26" s="6"/>
    </row>
    <row r="27" spans="1:11" ht="12.75">
      <c r="A27" s="201" t="s">
        <v>137</v>
      </c>
      <c r="B27" s="202"/>
      <c r="C27" s="202"/>
      <c r="D27" s="202"/>
      <c r="E27" s="202"/>
      <c r="F27" s="202"/>
      <c r="G27" s="202"/>
      <c r="H27" s="202"/>
      <c r="I27" s="1">
        <v>20</v>
      </c>
      <c r="J27" s="48">
        <f>SUM(J22:J26)</f>
        <v>0</v>
      </c>
      <c r="K27" s="48">
        <f>SUM(K22:K26)</f>
        <v>0</v>
      </c>
    </row>
    <row r="28" spans="1:11" ht="12.75">
      <c r="A28" s="198" t="s">
        <v>101</v>
      </c>
      <c r="B28" s="199"/>
      <c r="C28" s="199"/>
      <c r="D28" s="199"/>
      <c r="E28" s="199"/>
      <c r="F28" s="199"/>
      <c r="G28" s="199"/>
      <c r="H28" s="199"/>
      <c r="I28" s="1">
        <v>21</v>
      </c>
      <c r="J28" s="6">
        <v>4172267</v>
      </c>
      <c r="K28" s="6">
        <v>1505573</v>
      </c>
    </row>
    <row r="29" spans="1:11" ht="12.75">
      <c r="A29" s="198" t="s">
        <v>102</v>
      </c>
      <c r="B29" s="199"/>
      <c r="C29" s="199"/>
      <c r="D29" s="199"/>
      <c r="E29" s="199"/>
      <c r="F29" s="199"/>
      <c r="G29" s="199"/>
      <c r="H29" s="199"/>
      <c r="I29" s="1">
        <v>22</v>
      </c>
      <c r="J29" s="6"/>
      <c r="K29" s="6"/>
    </row>
    <row r="30" spans="1:11" ht="12.75">
      <c r="A30" s="198" t="s">
        <v>10</v>
      </c>
      <c r="B30" s="199"/>
      <c r="C30" s="199"/>
      <c r="D30" s="199"/>
      <c r="E30" s="199"/>
      <c r="F30" s="199"/>
      <c r="G30" s="199"/>
      <c r="H30" s="199"/>
      <c r="I30" s="1">
        <v>23</v>
      </c>
      <c r="J30" s="6"/>
      <c r="K30" s="6"/>
    </row>
    <row r="31" spans="1:11" ht="12.75">
      <c r="A31" s="201" t="s">
        <v>2</v>
      </c>
      <c r="B31" s="202"/>
      <c r="C31" s="202"/>
      <c r="D31" s="202"/>
      <c r="E31" s="202"/>
      <c r="F31" s="202"/>
      <c r="G31" s="202"/>
      <c r="H31" s="202"/>
      <c r="I31" s="1">
        <v>24</v>
      </c>
      <c r="J31" s="48">
        <f>SUM(J28:J30)</f>
        <v>4172267</v>
      </c>
      <c r="K31" s="48">
        <f>SUM(K28:K30)</f>
        <v>1505573</v>
      </c>
    </row>
    <row r="32" spans="1:11" ht="12.75">
      <c r="A32" s="201" t="s">
        <v>32</v>
      </c>
      <c r="B32" s="202"/>
      <c r="C32" s="202"/>
      <c r="D32" s="202"/>
      <c r="E32" s="202"/>
      <c r="F32" s="202"/>
      <c r="G32" s="202"/>
      <c r="H32" s="202"/>
      <c r="I32" s="1">
        <v>25</v>
      </c>
      <c r="J32" s="48">
        <f>IF(J27&gt;J31,J27-J31,0)</f>
        <v>0</v>
      </c>
      <c r="K32" s="48">
        <f>IF(K27&gt;K31,K27-K31,0)</f>
        <v>0</v>
      </c>
    </row>
    <row r="33" spans="1:11" ht="12.75">
      <c r="A33" s="201" t="s">
        <v>33</v>
      </c>
      <c r="B33" s="202"/>
      <c r="C33" s="202"/>
      <c r="D33" s="202"/>
      <c r="E33" s="202"/>
      <c r="F33" s="202"/>
      <c r="G33" s="202"/>
      <c r="H33" s="202"/>
      <c r="I33" s="1">
        <v>26</v>
      </c>
      <c r="J33" s="48">
        <f>IF(J31&gt;J27,J31-J27,0)</f>
        <v>4172267</v>
      </c>
      <c r="K33" s="48">
        <f>IF(K31&gt;K27,K31-K27,0)</f>
        <v>1505573</v>
      </c>
    </row>
    <row r="34" spans="1:11" ht="12.75">
      <c r="A34" s="190" t="s">
        <v>134</v>
      </c>
      <c r="B34" s="191"/>
      <c r="C34" s="191"/>
      <c r="D34" s="191"/>
      <c r="E34" s="191"/>
      <c r="F34" s="191"/>
      <c r="G34" s="191"/>
      <c r="H34" s="191"/>
      <c r="I34" s="249"/>
      <c r="J34" s="249"/>
      <c r="K34" s="250"/>
    </row>
    <row r="35" spans="1:11" ht="12.75">
      <c r="A35" s="198" t="s">
        <v>143</v>
      </c>
      <c r="B35" s="199"/>
      <c r="C35" s="199"/>
      <c r="D35" s="199"/>
      <c r="E35" s="199"/>
      <c r="F35" s="199"/>
      <c r="G35" s="199"/>
      <c r="H35" s="199"/>
      <c r="I35" s="1">
        <v>27</v>
      </c>
      <c r="J35" s="6"/>
      <c r="K35" s="6"/>
    </row>
    <row r="36" spans="1:11" ht="12.75">
      <c r="A36" s="198" t="s">
        <v>23</v>
      </c>
      <c r="B36" s="199"/>
      <c r="C36" s="199"/>
      <c r="D36" s="199"/>
      <c r="E36" s="199"/>
      <c r="F36" s="199"/>
      <c r="G36" s="199"/>
      <c r="H36" s="199"/>
      <c r="I36" s="1">
        <v>28</v>
      </c>
      <c r="J36" s="6">
        <v>124405285</v>
      </c>
      <c r="K36" s="6">
        <v>25614803</v>
      </c>
    </row>
    <row r="37" spans="1:11" ht="12.75">
      <c r="A37" s="198" t="s">
        <v>24</v>
      </c>
      <c r="B37" s="199"/>
      <c r="C37" s="199"/>
      <c r="D37" s="199"/>
      <c r="E37" s="199"/>
      <c r="F37" s="199"/>
      <c r="G37" s="199"/>
      <c r="H37" s="199"/>
      <c r="I37" s="1">
        <v>29</v>
      </c>
      <c r="J37" s="6"/>
      <c r="K37" s="6"/>
    </row>
    <row r="38" spans="1:11" ht="12.75">
      <c r="A38" s="201" t="s">
        <v>59</v>
      </c>
      <c r="B38" s="202"/>
      <c r="C38" s="202"/>
      <c r="D38" s="202"/>
      <c r="E38" s="202"/>
      <c r="F38" s="202"/>
      <c r="G38" s="202"/>
      <c r="H38" s="202"/>
      <c r="I38" s="1">
        <v>30</v>
      </c>
      <c r="J38" s="48">
        <f>SUM(J35:J37)</f>
        <v>124405285</v>
      </c>
      <c r="K38" s="48">
        <f>SUM(K35:K37)</f>
        <v>25614803</v>
      </c>
    </row>
    <row r="39" spans="1:11" ht="12.75">
      <c r="A39" s="198" t="s">
        <v>25</v>
      </c>
      <c r="B39" s="199"/>
      <c r="C39" s="199"/>
      <c r="D39" s="199"/>
      <c r="E39" s="199"/>
      <c r="F39" s="199"/>
      <c r="G39" s="199"/>
      <c r="H39" s="199"/>
      <c r="I39" s="1">
        <v>31</v>
      </c>
      <c r="J39" s="6">
        <v>45010762</v>
      </c>
      <c r="K39" s="6">
        <f>13213090+398900+1742554+1227402+25614803</f>
        <v>42196749</v>
      </c>
    </row>
    <row r="40" spans="1:11" ht="12.75">
      <c r="A40" s="198" t="s">
        <v>26</v>
      </c>
      <c r="B40" s="199"/>
      <c r="C40" s="199"/>
      <c r="D40" s="199"/>
      <c r="E40" s="199"/>
      <c r="F40" s="199"/>
      <c r="G40" s="199"/>
      <c r="H40" s="199"/>
      <c r="I40" s="1">
        <v>32</v>
      </c>
      <c r="J40" s="6"/>
      <c r="K40" s="6"/>
    </row>
    <row r="41" spans="1:11" ht="12.75">
      <c r="A41" s="198" t="s">
        <v>27</v>
      </c>
      <c r="B41" s="199"/>
      <c r="C41" s="199"/>
      <c r="D41" s="199"/>
      <c r="E41" s="199"/>
      <c r="F41" s="199"/>
      <c r="G41" s="199"/>
      <c r="H41" s="199"/>
      <c r="I41" s="1">
        <v>33</v>
      </c>
      <c r="J41" s="6">
        <v>991460</v>
      </c>
      <c r="K41" s="6">
        <v>531311</v>
      </c>
    </row>
    <row r="42" spans="1:11" ht="12.75">
      <c r="A42" s="198" t="s">
        <v>28</v>
      </c>
      <c r="B42" s="199"/>
      <c r="C42" s="199"/>
      <c r="D42" s="199"/>
      <c r="E42" s="199"/>
      <c r="F42" s="199"/>
      <c r="G42" s="199"/>
      <c r="H42" s="199"/>
      <c r="I42" s="1">
        <v>34</v>
      </c>
      <c r="J42" s="6"/>
      <c r="K42" s="6"/>
    </row>
    <row r="43" spans="1:11" ht="12.75">
      <c r="A43" s="198" t="s">
        <v>29</v>
      </c>
      <c r="B43" s="199"/>
      <c r="C43" s="199"/>
      <c r="D43" s="199"/>
      <c r="E43" s="199"/>
      <c r="F43" s="199"/>
      <c r="G43" s="199"/>
      <c r="H43" s="199"/>
      <c r="I43" s="1">
        <v>35</v>
      </c>
      <c r="J43" s="6"/>
      <c r="K43" s="6"/>
    </row>
    <row r="44" spans="1:11" ht="12.75">
      <c r="A44" s="201" t="s">
        <v>60</v>
      </c>
      <c r="B44" s="202"/>
      <c r="C44" s="202"/>
      <c r="D44" s="202"/>
      <c r="E44" s="202"/>
      <c r="F44" s="202"/>
      <c r="G44" s="202"/>
      <c r="H44" s="202"/>
      <c r="I44" s="1">
        <v>36</v>
      </c>
      <c r="J44" s="48">
        <f>SUM(J39:J43)</f>
        <v>46002222</v>
      </c>
      <c r="K44" s="48">
        <f>SUM(K39:K43)</f>
        <v>42728060</v>
      </c>
    </row>
    <row r="45" spans="1:11" ht="12.75">
      <c r="A45" s="201" t="s">
        <v>11</v>
      </c>
      <c r="B45" s="202"/>
      <c r="C45" s="202"/>
      <c r="D45" s="202"/>
      <c r="E45" s="202"/>
      <c r="F45" s="202"/>
      <c r="G45" s="202"/>
      <c r="H45" s="202"/>
      <c r="I45" s="1">
        <v>37</v>
      </c>
      <c r="J45" s="48">
        <f>IF(J38&gt;J44,J38-J44,0)</f>
        <v>78403063</v>
      </c>
      <c r="K45" s="48">
        <f>IF(K38&gt;K44,K38-K44,0)</f>
        <v>0</v>
      </c>
    </row>
    <row r="46" spans="1:11" ht="12.75">
      <c r="A46" s="201" t="s">
        <v>12</v>
      </c>
      <c r="B46" s="202"/>
      <c r="C46" s="202"/>
      <c r="D46" s="202"/>
      <c r="E46" s="202"/>
      <c r="F46" s="202"/>
      <c r="G46" s="202"/>
      <c r="H46" s="202"/>
      <c r="I46" s="1">
        <v>38</v>
      </c>
      <c r="J46" s="48">
        <f>IF(J44&gt;J38,J44-J38,0)</f>
        <v>0</v>
      </c>
      <c r="K46" s="48">
        <f>IF(K44&gt;K38,K44-K38,0)</f>
        <v>17113257</v>
      </c>
    </row>
    <row r="47" spans="1:11" ht="12.75">
      <c r="A47" s="198" t="s">
        <v>61</v>
      </c>
      <c r="B47" s="199"/>
      <c r="C47" s="199"/>
      <c r="D47" s="199"/>
      <c r="E47" s="199"/>
      <c r="F47" s="199"/>
      <c r="G47" s="199"/>
      <c r="H47" s="199"/>
      <c r="I47" s="1">
        <v>39</v>
      </c>
      <c r="J47" s="48">
        <f>IF(J19-J20+J32-J33+J45-J46&gt;0,J19-J20+J32-J33+J45-J46,0)</f>
        <v>0</v>
      </c>
      <c r="K47" s="48">
        <f>IF(K19-K20+K32-K33+K45-K46&gt;0,K19-K20+K32-K33+K45-K46,0)</f>
        <v>10312716</v>
      </c>
    </row>
    <row r="48" spans="1:11" ht="12.75">
      <c r="A48" s="198" t="s">
        <v>62</v>
      </c>
      <c r="B48" s="199"/>
      <c r="C48" s="199"/>
      <c r="D48" s="199"/>
      <c r="E48" s="199"/>
      <c r="F48" s="199"/>
      <c r="G48" s="199"/>
      <c r="H48" s="199"/>
      <c r="I48" s="1">
        <v>40</v>
      </c>
      <c r="J48" s="48">
        <f>IF(J20-J19+J33-J32+J46-J45&gt;0,J20-J19+J33-J32+J46-J45,0)</f>
        <v>74324</v>
      </c>
      <c r="K48" s="48">
        <f>IF(K20-K19+K33-K32+K46-K45&gt;0,K20-K19+K33-K32+K46-K45,0)</f>
        <v>0</v>
      </c>
    </row>
    <row r="49" spans="1:11" ht="12.75">
      <c r="A49" s="198" t="s">
        <v>135</v>
      </c>
      <c r="B49" s="199"/>
      <c r="C49" s="199"/>
      <c r="D49" s="199"/>
      <c r="E49" s="199"/>
      <c r="F49" s="199"/>
      <c r="G49" s="199"/>
      <c r="H49" s="199"/>
      <c r="I49" s="1">
        <v>41</v>
      </c>
      <c r="J49" s="6">
        <v>225577</v>
      </c>
      <c r="K49" s="6">
        <f>74180+3980+73093</f>
        <v>151253</v>
      </c>
    </row>
    <row r="50" spans="1:11" ht="12.75">
      <c r="A50" s="198" t="s">
        <v>144</v>
      </c>
      <c r="B50" s="199"/>
      <c r="C50" s="199"/>
      <c r="D50" s="199"/>
      <c r="E50" s="199"/>
      <c r="F50" s="199"/>
      <c r="G50" s="199"/>
      <c r="H50" s="199"/>
      <c r="I50" s="1">
        <v>42</v>
      </c>
      <c r="J50" s="6"/>
      <c r="K50" s="6">
        <v>777166</v>
      </c>
    </row>
    <row r="51" spans="1:11" ht="12.75">
      <c r="A51" s="198" t="s">
        <v>145</v>
      </c>
      <c r="B51" s="199"/>
      <c r="C51" s="199"/>
      <c r="D51" s="199"/>
      <c r="E51" s="199"/>
      <c r="F51" s="199"/>
      <c r="G51" s="199"/>
      <c r="H51" s="199"/>
      <c r="I51" s="1">
        <v>43</v>
      </c>
      <c r="J51" s="6">
        <v>74324</v>
      </c>
      <c r="K51" s="6"/>
    </row>
    <row r="52" spans="1:11" ht="12.75">
      <c r="A52" s="204" t="s">
        <v>146</v>
      </c>
      <c r="B52" s="205"/>
      <c r="C52" s="205"/>
      <c r="D52" s="205"/>
      <c r="E52" s="205"/>
      <c r="F52" s="205"/>
      <c r="G52" s="205"/>
      <c r="H52" s="205"/>
      <c r="I52" s="4">
        <v>44</v>
      </c>
      <c r="J52" s="56">
        <f>J49+J50-J51</f>
        <v>151253</v>
      </c>
      <c r="K52" s="56">
        <f>K49+K50-K51</f>
        <v>928419</v>
      </c>
    </row>
    <row r="66" ht="12.75">
      <c r="K66" s="117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5:K37 K9:K12 J28:K30 J14:K17 J7:J12 J22:K26 J39:K43 K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52:K52 J38:K38 J31:K33 J13:K13 J18:K20 J44:K48 K8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66"/>
  <sheetViews>
    <sheetView view="pageBreakPreview" zoomScale="125" zoomScaleSheetLayoutView="125" zoomScalePageLayoutView="0" workbookViewId="0" topLeftCell="A1">
      <selection activeCell="J14" sqref="J14:K14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8" width="9.140625" style="65" customWidth="1"/>
    <col min="9" max="9" width="6.57421875" style="65" bestFit="1" customWidth="1"/>
    <col min="10" max="16384" width="9.140625" style="65" customWidth="1"/>
  </cols>
  <sheetData>
    <row r="1" spans="1:12" ht="12.75">
      <c r="A1" s="273" t="s">
        <v>246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64"/>
    </row>
    <row r="2" spans="1:12" ht="15.75">
      <c r="A2" s="38"/>
      <c r="B2" s="63"/>
      <c r="C2" s="258" t="s">
        <v>247</v>
      </c>
      <c r="D2" s="258"/>
      <c r="E2" s="66">
        <v>43101</v>
      </c>
      <c r="F2" s="39" t="s">
        <v>216</v>
      </c>
      <c r="G2" s="259">
        <v>43465</v>
      </c>
      <c r="H2" s="260"/>
      <c r="I2" s="63"/>
      <c r="J2" s="63"/>
      <c r="K2" s="63"/>
      <c r="L2" s="67"/>
    </row>
    <row r="3" spans="1:11" ht="23.25">
      <c r="A3" s="261" t="s">
        <v>50</v>
      </c>
      <c r="B3" s="261"/>
      <c r="C3" s="261"/>
      <c r="D3" s="261"/>
      <c r="E3" s="261"/>
      <c r="F3" s="261"/>
      <c r="G3" s="261"/>
      <c r="H3" s="261"/>
      <c r="I3" s="70" t="s">
        <v>270</v>
      </c>
      <c r="J3" s="71" t="s">
        <v>124</v>
      </c>
      <c r="K3" s="71" t="s">
        <v>125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73">
        <v>2</v>
      </c>
      <c r="J4" s="72" t="s">
        <v>248</v>
      </c>
      <c r="K4" s="72" t="s">
        <v>249</v>
      </c>
    </row>
    <row r="5" spans="1:11" ht="12.75">
      <c r="A5" s="263" t="s">
        <v>250</v>
      </c>
      <c r="B5" s="264"/>
      <c r="C5" s="264"/>
      <c r="D5" s="264"/>
      <c r="E5" s="264"/>
      <c r="F5" s="264"/>
      <c r="G5" s="264"/>
      <c r="H5" s="264"/>
      <c r="I5" s="40">
        <v>1</v>
      </c>
      <c r="J5" s="5">
        <v>99918350</v>
      </c>
      <c r="K5" s="41">
        <v>99918350</v>
      </c>
    </row>
    <row r="6" spans="1:11" ht="12.75">
      <c r="A6" s="263" t="s">
        <v>251</v>
      </c>
      <c r="B6" s="264"/>
      <c r="C6" s="264"/>
      <c r="D6" s="264"/>
      <c r="E6" s="264"/>
      <c r="F6" s="264"/>
      <c r="G6" s="264"/>
      <c r="H6" s="264"/>
      <c r="I6" s="40">
        <v>2</v>
      </c>
      <c r="J6" s="6"/>
      <c r="K6" s="42"/>
    </row>
    <row r="7" spans="1:11" ht="12.75">
      <c r="A7" s="263" t="s">
        <v>252</v>
      </c>
      <c r="B7" s="264"/>
      <c r="C7" s="264"/>
      <c r="D7" s="264"/>
      <c r="E7" s="264"/>
      <c r="F7" s="264"/>
      <c r="G7" s="264"/>
      <c r="H7" s="264"/>
      <c r="I7" s="40">
        <v>3</v>
      </c>
      <c r="J7" s="6"/>
      <c r="K7" s="42"/>
    </row>
    <row r="8" spans="1:11" ht="12.75">
      <c r="A8" s="263" t="s">
        <v>253</v>
      </c>
      <c r="B8" s="264"/>
      <c r="C8" s="264"/>
      <c r="D8" s="264"/>
      <c r="E8" s="264"/>
      <c r="F8" s="264"/>
      <c r="G8" s="264"/>
      <c r="H8" s="264"/>
      <c r="I8" s="40">
        <v>4</v>
      </c>
      <c r="J8" s="6">
        <v>-60540091</v>
      </c>
      <c r="K8" s="42">
        <v>-59203834</v>
      </c>
    </row>
    <row r="9" spans="1:11" ht="12.75">
      <c r="A9" s="263" t="s">
        <v>254</v>
      </c>
      <c r="B9" s="264"/>
      <c r="C9" s="264"/>
      <c r="D9" s="264"/>
      <c r="E9" s="264"/>
      <c r="F9" s="264"/>
      <c r="G9" s="264"/>
      <c r="H9" s="264"/>
      <c r="I9" s="40">
        <v>5</v>
      </c>
      <c r="J9" s="6">
        <v>6864821</v>
      </c>
      <c r="K9" s="42">
        <v>17612783</v>
      </c>
    </row>
    <row r="10" spans="1:11" ht="12.75">
      <c r="A10" s="263" t="s">
        <v>255</v>
      </c>
      <c r="B10" s="264"/>
      <c r="C10" s="264"/>
      <c r="D10" s="264"/>
      <c r="E10" s="264"/>
      <c r="F10" s="264"/>
      <c r="G10" s="264"/>
      <c r="H10" s="264"/>
      <c r="I10" s="40">
        <v>6</v>
      </c>
      <c r="J10" s="42"/>
      <c r="K10" s="42"/>
    </row>
    <row r="11" spans="1:11" ht="12.75">
      <c r="A11" s="263" t="s">
        <v>256</v>
      </c>
      <c r="B11" s="264"/>
      <c r="C11" s="264"/>
      <c r="D11" s="264"/>
      <c r="E11" s="264"/>
      <c r="F11" s="264"/>
      <c r="G11" s="264"/>
      <c r="H11" s="264"/>
      <c r="I11" s="40">
        <v>7</v>
      </c>
      <c r="J11" s="42"/>
      <c r="K11" s="42"/>
    </row>
    <row r="12" spans="1:11" ht="12.75">
      <c r="A12" s="263" t="s">
        <v>257</v>
      </c>
      <c r="B12" s="264"/>
      <c r="C12" s="264"/>
      <c r="D12" s="264"/>
      <c r="E12" s="264"/>
      <c r="F12" s="264"/>
      <c r="G12" s="264"/>
      <c r="H12" s="264"/>
      <c r="I12" s="40">
        <v>8</v>
      </c>
      <c r="J12" s="42"/>
      <c r="K12" s="42"/>
    </row>
    <row r="13" spans="1:11" ht="12.75">
      <c r="A13" s="263" t="s">
        <v>258</v>
      </c>
      <c r="B13" s="264"/>
      <c r="C13" s="264"/>
      <c r="D13" s="264"/>
      <c r="E13" s="264"/>
      <c r="F13" s="264"/>
      <c r="G13" s="264"/>
      <c r="H13" s="264"/>
      <c r="I13" s="40">
        <v>9</v>
      </c>
      <c r="J13" s="42"/>
      <c r="K13" s="42"/>
    </row>
    <row r="14" spans="1:11" ht="12.75">
      <c r="A14" s="265" t="s">
        <v>259</v>
      </c>
      <c r="B14" s="266"/>
      <c r="C14" s="266"/>
      <c r="D14" s="266"/>
      <c r="E14" s="266"/>
      <c r="F14" s="266"/>
      <c r="G14" s="266"/>
      <c r="H14" s="266"/>
      <c r="I14" s="40">
        <v>10</v>
      </c>
      <c r="J14" s="68">
        <f>SUM(J5:J13)</f>
        <v>46243080</v>
      </c>
      <c r="K14" s="68">
        <f>SUM(K5:K13)</f>
        <v>58327299</v>
      </c>
    </row>
    <row r="15" spans="1:11" ht="12.75">
      <c r="A15" s="263" t="s">
        <v>260</v>
      </c>
      <c r="B15" s="264"/>
      <c r="C15" s="264"/>
      <c r="D15" s="264"/>
      <c r="E15" s="264"/>
      <c r="F15" s="264"/>
      <c r="G15" s="264"/>
      <c r="H15" s="264"/>
      <c r="I15" s="40">
        <v>11</v>
      </c>
      <c r="J15" s="42"/>
      <c r="K15" s="42"/>
    </row>
    <row r="16" spans="1:11" ht="12.75">
      <c r="A16" s="263" t="s">
        <v>261</v>
      </c>
      <c r="B16" s="264"/>
      <c r="C16" s="264"/>
      <c r="D16" s="264"/>
      <c r="E16" s="264"/>
      <c r="F16" s="264"/>
      <c r="G16" s="264"/>
      <c r="H16" s="264"/>
      <c r="I16" s="40">
        <v>12</v>
      </c>
      <c r="J16" s="42"/>
      <c r="K16" s="42"/>
    </row>
    <row r="17" spans="1:11" ht="12.75">
      <c r="A17" s="263" t="s">
        <v>262</v>
      </c>
      <c r="B17" s="264"/>
      <c r="C17" s="264"/>
      <c r="D17" s="264"/>
      <c r="E17" s="264"/>
      <c r="F17" s="264"/>
      <c r="G17" s="264"/>
      <c r="H17" s="264"/>
      <c r="I17" s="40">
        <v>13</v>
      </c>
      <c r="J17" s="42"/>
      <c r="K17" s="42"/>
    </row>
    <row r="18" spans="1:11" ht="12.75">
      <c r="A18" s="263" t="s">
        <v>263</v>
      </c>
      <c r="B18" s="264"/>
      <c r="C18" s="264"/>
      <c r="D18" s="264"/>
      <c r="E18" s="264"/>
      <c r="F18" s="264"/>
      <c r="G18" s="264"/>
      <c r="H18" s="264"/>
      <c r="I18" s="40">
        <v>14</v>
      </c>
      <c r="J18" s="42"/>
      <c r="K18" s="42"/>
    </row>
    <row r="19" spans="1:11" ht="12.75">
      <c r="A19" s="263" t="s">
        <v>264</v>
      </c>
      <c r="B19" s="264"/>
      <c r="C19" s="264"/>
      <c r="D19" s="264"/>
      <c r="E19" s="264"/>
      <c r="F19" s="264"/>
      <c r="G19" s="264"/>
      <c r="H19" s="264"/>
      <c r="I19" s="40">
        <v>15</v>
      </c>
      <c r="J19" s="42"/>
      <c r="K19" s="42"/>
    </row>
    <row r="20" spans="1:11" ht="12.75">
      <c r="A20" s="263" t="s">
        <v>265</v>
      </c>
      <c r="B20" s="264"/>
      <c r="C20" s="264"/>
      <c r="D20" s="264"/>
      <c r="E20" s="264"/>
      <c r="F20" s="264"/>
      <c r="G20" s="264"/>
      <c r="H20" s="264"/>
      <c r="I20" s="40">
        <v>16</v>
      </c>
      <c r="J20" s="42"/>
      <c r="K20" s="42"/>
    </row>
    <row r="21" spans="1:11" ht="12.75">
      <c r="A21" s="265" t="s">
        <v>266</v>
      </c>
      <c r="B21" s="266"/>
      <c r="C21" s="266"/>
      <c r="D21" s="266"/>
      <c r="E21" s="266"/>
      <c r="F21" s="266"/>
      <c r="G21" s="266"/>
      <c r="H21" s="266"/>
      <c r="I21" s="40">
        <v>17</v>
      </c>
      <c r="J21" s="69">
        <f>SUM(J15:J20)</f>
        <v>0</v>
      </c>
      <c r="K21" s="69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7" t="s">
        <v>267</v>
      </c>
      <c r="B23" s="268"/>
      <c r="C23" s="268"/>
      <c r="D23" s="268"/>
      <c r="E23" s="268"/>
      <c r="F23" s="268"/>
      <c r="G23" s="268"/>
      <c r="H23" s="268"/>
      <c r="I23" s="43">
        <v>18</v>
      </c>
      <c r="J23" s="41"/>
      <c r="K23" s="41"/>
    </row>
    <row r="24" spans="1:11" ht="17.25" customHeight="1">
      <c r="A24" s="269" t="s">
        <v>268</v>
      </c>
      <c r="B24" s="270"/>
      <c r="C24" s="270"/>
      <c r="D24" s="270"/>
      <c r="E24" s="270"/>
      <c r="F24" s="270"/>
      <c r="G24" s="270"/>
      <c r="H24" s="270"/>
      <c r="I24" s="119">
        <v>19</v>
      </c>
      <c r="J24" s="69"/>
      <c r="K24" s="69"/>
    </row>
    <row r="25" spans="1:11" ht="30" customHeight="1">
      <c r="A25" s="271" t="s">
        <v>269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  <row r="46" ht="12.75">
      <c r="C46" s="65" t="s">
        <v>300</v>
      </c>
    </row>
    <row r="50" ht="12.75">
      <c r="C50" s="65" t="s">
        <v>301</v>
      </c>
    </row>
    <row r="66" ht="12.75">
      <c r="K66" s="116">
        <f>K7+K8+K40+K65</f>
        <v>-59203834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Željka Smoljan</cp:lastModifiedBy>
  <cp:lastPrinted>2019-02-28T15:27:45Z</cp:lastPrinted>
  <dcterms:created xsi:type="dcterms:W3CDTF">2008-10-17T11:51:54Z</dcterms:created>
  <dcterms:modified xsi:type="dcterms:W3CDTF">2019-02-28T15:32:46Z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