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28800" windowHeight="1141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<sst xmlns="http://schemas.openxmlformats.org/spreadsheetml/2006/main" count="399" uniqueCount="346">
  <si>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</si>
  <si>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</si>
  <si>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</si>
  <si>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</si>
  <si>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</si>
  <si>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</si>
  <si>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</si>
  <si>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</si>
  <si>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</si>
  <si>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</si>
  <si>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</si>
  <si>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</si>
  <si>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</si>
  <si>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</si>
  <si>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</si>
  <si>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</si>
  <si>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</si>
  <si>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</si>
  <si>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</si>
  <si>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</si>
  <si>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</si>
  <si>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</si>
  <si>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</si>
  <si>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</si>
  <si>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</si>
  <si>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</si>
  <si>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</si>
  <si>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</si>
  <si>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</si>
  <si>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</si>
  <si>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</si>
  <si>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</si>
  <si>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</si>
  <si>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</si>
  <si>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</si>
  <si>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</si>
  <si>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</si>
  <si>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</si>
  <si>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</si>
  <si>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</si>
  <si>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</si>
  <si>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</si>
  <si>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</si>
  <si>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</si>
  <si>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</si>
  <si>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</si>
  <si>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</si>
  <si>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</si>
  <si>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</si>
  <si>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</si>
  <si>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</si>
  <si>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</si>
  <si>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</si>
  <si>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</si>
  <si>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</si>
  <si>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</si>
  <si>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</si>
  <si>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</si>
  <si>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</si>
  <si>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</si>
  <si>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</si>
  <si>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</si>
  <si>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</si>
  <si>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</si>
  <si>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</si>
  <si>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</si>
  <si>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</si>
  <si>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</si>
  <si>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</si>
  <si>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</si>
  <si>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</si>
  <si>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</si>
  <si>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</si>
  <si>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</si>
  <si>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</si>
  <si>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</si>
  <si>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</si>
  <si>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</si>
  <si>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</si>
  <si>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</si>
  <si>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</si>
  <si>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</si>
  <si>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</si>
  <si>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</si>
  <si>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</si>
  <si>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</si>
  <si>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</si>
  <si>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</si>
  <si>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</si>
  <si>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</si>
  <si>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</si>
  <si>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</si>
  <si>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</si>
  <si>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</si>
  <si>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</si>
  <si>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</si>
  <si>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</si>
  <si>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</si>
  <si>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</si>
  <si>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</si>
  <si>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</si>
  <si>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</si>
  <si>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</si>
  <si>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</si>
  <si>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</si>
  <si>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</si>
  <si>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</si>
  <si>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</si>
  <si>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</si>
  <si>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</si>
  <si>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</si>
  <si>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</si>
  <si>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</si>
  <si>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</si>
  <si>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</si>
  <si>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</si>
  <si>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</si>
  <si>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</si>
  <si>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</si>
  <si>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</si>
  <si>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</si>
  <si>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</si>
  <si>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</si>
  <si>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</si>
  <si>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</si>
  <si>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</si>
  <si>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</si>
  <si>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</si>
  <si>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</si>
  <si>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</si>
  <si>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</si>
  <si>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</si>
  <si>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</si>
  <si>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</si>
  <si>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</si>
  <si>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</si>
  <si>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</si>
  <si>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</si>
  <si>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</si>
  <si>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</si>
  <si>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</si>
  <si>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</si>
  <si>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</si>
  <si>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</si>
  <si>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</si>
  <si>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</si>
  <si>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</si>
  <si>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</si>
  <si>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</si>
  <si>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</si>
  <si>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</si>
  <si>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</si>
  <si>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</si>
  <si>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</si>
  <si>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</si>
  <si>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</si>
  <si>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</si>
  <si>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</si>
  <si>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</si>
  <si>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</si>
  <si>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</si>
  <si>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</si>
  <si>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</si>
  <si>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</si>
  <si>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</si>
  <si>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</si>
  <si>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</si>
  <si>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</si>
  <si>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</si>
  <si>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</si>
  <si>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</si>
  <si>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</si>
  <si>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</si>
  <si>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</si>
  <si>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</si>
  <si>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</si>
  <si>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</si>
  <si>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</si>
  <si>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</si>
  <si>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</si>
  <si>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</si>
  <si>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</si>
  <si>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</si>
  <si>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</si>
  <si>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</si>
  <si>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</si>
  <si>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</si>
  <si>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</si>
  <si>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</si>
  <si>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</si>
  <si>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</si>
  <si>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</si>
  <si>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</si>
  <si>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</si>
  <si>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</si>
  <si>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</si>
  <si>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</si>
  <si>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</si>
  <si>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</si>
  <si>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</si>
  <si>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</si>
  <si>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</si>
  <si>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</si>
  <si>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</si>
  <si>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</si>
  <si>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</si>
  <si>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</si>
  <si>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</si>
  <si>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</si>
  <si>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</si>
  <si>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</si>
  <si>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</si>
  <si>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</si>
  <si>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</si>
  <si>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</si>
  <si>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</si>
  <si>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</si>
  <si>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</si>
  <si>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</si>
  <si>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</si>
  <si>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</si>
  <si>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</si>
  <si>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</si>
  <si>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</si>
  <si>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</si>
  <si>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</si>
  <si>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</si>
  <si>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</si>
  <si>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</si>
  <si>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</si>
  <si>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</si>
  <si>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</si>
  <si>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</si>
  <si>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</si>
  <si>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</si>
  <si>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</si>
  <si>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</si>
  <si>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</si>
  <si>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</si>
  <si>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</si>
  <si>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</si>
  <si>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</si>
  <si>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</si>
  <si>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</si>
  <si>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</si>
  <si>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</si>
  <si>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</si>
  <si>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</si>
  <si>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</si>
  <si>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</si>
  <si>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</si>
  <si>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</si>
  <si>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</si>
  <si>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</si>
  <si>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</si>
  <si>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</si>
  <si>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</si>
  <si>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</si>
  <si>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</si>
  <si>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</si>
  <si>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</si>
  <si>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</si>
  <si>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</si>
  <si>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</si>
  <si>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</si>
  <si>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</si>
  <si>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</si>
  <si>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</si>
  <si>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</si>
  <si>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</si>
  <si>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</si>
  <si>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</si>
  <si>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</si>
  <si>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</si>
  <si>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</si>
  <si>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</si>
  <si>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</si>
  <si>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</si>
  <si>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</si>
  <si>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</si>
  <si>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</si>
  <si>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</si>
  <si>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</si>
  <si>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</si>
  <si>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</si>
  <si>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</si>
  <si>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</si>
  <si>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</si>
  <si>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</si>
  <si>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</si>
  <si>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</si>
  <si>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</si>
  <si>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</si>
  <si>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</si>
  <si>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</si>
  <si>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</si>
  <si>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</si>
  <si>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</si>
  <si>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</si>
  <si>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</si>
  <si>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</si>
  <si>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</si>
  <si>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</si>
  <si>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</si>
  <si>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</si>
  <si>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</si>
  <si>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</si>
  <si>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</si>
  <si>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</si>
  <si>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</si>
  <si>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</si>
  <si>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</si>
  <si>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</si>
  <si>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</si>
  <si>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</si>
  <si>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</si>
  <si>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</si>
  <si>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</si>
  <si>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</si>
  <si>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</si>
  <si>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</si>
  <si>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</si>
  <si>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</si>
  <si>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30.06.2017.</t>
  </si>
  <si>
    <t>01.01.2017.</t>
  </si>
  <si>
    <t>03112322</t>
  </si>
  <si>
    <t>060007362</t>
  </si>
  <si>
    <t>07602786563</t>
  </si>
  <si>
    <t>MARASKA D.D.</t>
  </si>
  <si>
    <t>ZADAR</t>
  </si>
  <si>
    <t>BIOGRADSKA CESTA 64 A</t>
  </si>
  <si>
    <t>maraska@maraska.hr</t>
  </si>
  <si>
    <t>www.maraska.hr</t>
  </si>
  <si>
    <t>ZADARSKA</t>
  </si>
  <si>
    <t>NE</t>
  </si>
  <si>
    <t>1101</t>
  </si>
  <si>
    <t>ŽELJKA SMOLJAN KOMAĆ</t>
  </si>
  <si>
    <t>023/208-805</t>
  </si>
  <si>
    <t>023/208-801</t>
  </si>
  <si>
    <t>zeljka.smoljan@maraska.hr</t>
  </si>
  <si>
    <t>STIPE BEVANDA</t>
  </si>
  <si>
    <t>Obveznik: MARASKA d.d.</t>
  </si>
  <si>
    <t>30.09.2017.</t>
  </si>
  <si>
    <t>stanje na dan 30.09.2017.</t>
  </si>
  <si>
    <t>u razdoblju 01.01.2017. do30.09.2017.</t>
  </si>
  <si>
    <t>u razdoblju 01.01.2017. do 30.09.2017.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</si>
</sst>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aska@maraska.hr" TargetMode="External" /><Relationship Id="rId2" Type="http://schemas.openxmlformats.org/officeDocument/2006/relationships/hyperlink" Target="http://www.maraska.hr/" TargetMode="External" /><Relationship Id="rId3" Type="http://schemas.openxmlformats.org/officeDocument/2006/relationships/hyperlink" Target="mailto:zeljka.smoljan@maras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31">
      <selection activeCell="H3" sqref="H3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6" t="s">
        <v>248</v>
      </c>
      <c r="B1" s="177"/>
      <c r="C1" s="177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3" t="s">
        <v>249</v>
      </c>
      <c r="B2" s="134"/>
      <c r="C2" s="134"/>
      <c r="D2" s="135"/>
      <c r="E2" s="120" t="s">
        <v>324</v>
      </c>
      <c r="F2" s="12"/>
      <c r="G2" s="13" t="s">
        <v>250</v>
      </c>
      <c r="H2" s="120" t="s">
        <v>342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36" t="s">
        <v>317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9" t="s">
        <v>251</v>
      </c>
      <c r="B6" s="140"/>
      <c r="C6" s="131" t="s">
        <v>325</v>
      </c>
      <c r="D6" s="13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1" t="s">
        <v>252</v>
      </c>
      <c r="B8" s="142"/>
      <c r="C8" s="131" t="s">
        <v>326</v>
      </c>
      <c r="D8" s="13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28" t="s">
        <v>253</v>
      </c>
      <c r="B10" s="129"/>
      <c r="C10" s="131" t="s">
        <v>327</v>
      </c>
      <c r="D10" s="13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0"/>
      <c r="B11" s="129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9" t="s">
        <v>254</v>
      </c>
      <c r="B12" s="140"/>
      <c r="C12" s="143" t="s">
        <v>328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9" t="s">
        <v>255</v>
      </c>
      <c r="B14" s="140"/>
      <c r="C14" s="146">
        <v>23000</v>
      </c>
      <c r="D14" s="147"/>
      <c r="E14" s="16"/>
      <c r="F14" s="143" t="s">
        <v>329</v>
      </c>
      <c r="G14" s="144"/>
      <c r="H14" s="144"/>
      <c r="I14" s="145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9" t="s">
        <v>256</v>
      </c>
      <c r="B16" s="140"/>
      <c r="C16" s="143" t="s">
        <v>330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9" t="s">
        <v>257</v>
      </c>
      <c r="B18" s="140"/>
      <c r="C18" s="148" t="s">
        <v>331</v>
      </c>
      <c r="D18" s="149"/>
      <c r="E18" s="149"/>
      <c r="F18" s="149"/>
      <c r="G18" s="149"/>
      <c r="H18" s="149"/>
      <c r="I18" s="150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9" t="s">
        <v>258</v>
      </c>
      <c r="B20" s="140"/>
      <c r="C20" s="148" t="s">
        <v>332</v>
      </c>
      <c r="D20" s="149"/>
      <c r="E20" s="149"/>
      <c r="F20" s="149"/>
      <c r="G20" s="149"/>
      <c r="H20" s="149"/>
      <c r="I20" s="150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9" t="s">
        <v>259</v>
      </c>
      <c r="B22" s="140"/>
      <c r="C22" s="121">
        <v>520</v>
      </c>
      <c r="D22" s="143" t="s">
        <v>329</v>
      </c>
      <c r="E22" s="151"/>
      <c r="F22" s="152"/>
      <c r="G22" s="139"/>
      <c r="H22" s="153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9" t="s">
        <v>260</v>
      </c>
      <c r="B24" s="140"/>
      <c r="C24" s="121">
        <v>13</v>
      </c>
      <c r="D24" s="143" t="s">
        <v>333</v>
      </c>
      <c r="E24" s="151"/>
      <c r="F24" s="151"/>
      <c r="G24" s="152"/>
      <c r="H24" s="51" t="s">
        <v>261</v>
      </c>
      <c r="I24" s="122">
        <v>155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9" t="s">
        <v>262</v>
      </c>
      <c r="B26" s="140"/>
      <c r="C26" s="123" t="s">
        <v>334</v>
      </c>
      <c r="D26" s="25"/>
      <c r="E26" s="33"/>
      <c r="F26" s="24"/>
      <c r="G26" s="154" t="s">
        <v>263</v>
      </c>
      <c r="H26" s="140"/>
      <c r="I26" s="124" t="s">
        <v>335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5" t="s">
        <v>264</v>
      </c>
      <c r="B28" s="156"/>
      <c r="C28" s="157"/>
      <c r="D28" s="157"/>
      <c r="E28" s="158" t="s">
        <v>265</v>
      </c>
      <c r="F28" s="159"/>
      <c r="G28" s="159"/>
      <c r="H28" s="160" t="s">
        <v>266</v>
      </c>
      <c r="I28" s="161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2"/>
      <c r="B30" s="163"/>
      <c r="C30" s="163"/>
      <c r="D30" s="164"/>
      <c r="E30" s="162"/>
      <c r="F30" s="163"/>
      <c r="G30" s="163"/>
      <c r="H30" s="131"/>
      <c r="I30" s="132"/>
      <c r="J30" s="10"/>
      <c r="K30" s="10"/>
      <c r="L30" s="10"/>
    </row>
    <row r="31" spans="1:12" ht="12.75">
      <c r="A31" s="94"/>
      <c r="B31" s="22"/>
      <c r="C31" s="21"/>
      <c r="D31" s="165"/>
      <c r="E31" s="165"/>
      <c r="F31" s="165"/>
      <c r="G31" s="166"/>
      <c r="H31" s="16"/>
      <c r="I31" s="101"/>
      <c r="J31" s="10"/>
      <c r="K31" s="10"/>
      <c r="L31" s="10"/>
    </row>
    <row r="32" spans="1:12" ht="12.75">
      <c r="A32" s="162"/>
      <c r="B32" s="163"/>
      <c r="C32" s="163"/>
      <c r="D32" s="164"/>
      <c r="E32" s="162"/>
      <c r="F32" s="163"/>
      <c r="G32" s="163"/>
      <c r="H32" s="131"/>
      <c r="I32" s="132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2"/>
      <c r="B34" s="163"/>
      <c r="C34" s="163"/>
      <c r="D34" s="164"/>
      <c r="E34" s="162"/>
      <c r="F34" s="163"/>
      <c r="G34" s="163"/>
      <c r="H34" s="131"/>
      <c r="I34" s="132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2"/>
      <c r="B36" s="163"/>
      <c r="C36" s="163"/>
      <c r="D36" s="164"/>
      <c r="E36" s="162"/>
      <c r="F36" s="163"/>
      <c r="G36" s="163"/>
      <c r="H36" s="131"/>
      <c r="I36" s="132"/>
      <c r="J36" s="10"/>
      <c r="K36" s="10"/>
      <c r="L36" s="10"/>
    </row>
    <row r="37" spans="1:12" ht="12.75">
      <c r="A37" s="103"/>
      <c r="B37" s="30"/>
      <c r="C37" s="167"/>
      <c r="D37" s="168"/>
      <c r="E37" s="16"/>
      <c r="F37" s="167"/>
      <c r="G37" s="168"/>
      <c r="H37" s="16"/>
      <c r="I37" s="95"/>
      <c r="J37" s="10"/>
      <c r="K37" s="10"/>
      <c r="L37" s="10"/>
    </row>
    <row r="38" spans="1:12" ht="12.75">
      <c r="A38" s="162"/>
      <c r="B38" s="163"/>
      <c r="C38" s="163"/>
      <c r="D38" s="164"/>
      <c r="E38" s="162"/>
      <c r="F38" s="163"/>
      <c r="G38" s="163"/>
      <c r="H38" s="131"/>
      <c r="I38" s="132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2"/>
      <c r="B40" s="163"/>
      <c r="C40" s="163"/>
      <c r="D40" s="164"/>
      <c r="E40" s="162"/>
      <c r="F40" s="163"/>
      <c r="G40" s="163"/>
      <c r="H40" s="131"/>
      <c r="I40" s="132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28" t="s">
        <v>267</v>
      </c>
      <c r="B44" s="172"/>
      <c r="C44" s="131"/>
      <c r="D44" s="132"/>
      <c r="E44" s="26"/>
      <c r="F44" s="143"/>
      <c r="G44" s="163"/>
      <c r="H44" s="163"/>
      <c r="I44" s="164"/>
      <c r="J44" s="10"/>
      <c r="K44" s="10"/>
      <c r="L44" s="10"/>
    </row>
    <row r="45" spans="1:12" ht="12.75">
      <c r="A45" s="103"/>
      <c r="B45" s="30"/>
      <c r="C45" s="167"/>
      <c r="D45" s="168"/>
      <c r="E45" s="16"/>
      <c r="F45" s="167"/>
      <c r="G45" s="169"/>
      <c r="H45" s="35"/>
      <c r="I45" s="107"/>
      <c r="J45" s="10"/>
      <c r="K45" s="10"/>
      <c r="L45" s="10"/>
    </row>
    <row r="46" spans="1:12" ht="12.75">
      <c r="A46" s="128" t="s">
        <v>268</v>
      </c>
      <c r="B46" s="172"/>
      <c r="C46" s="143" t="s">
        <v>336</v>
      </c>
      <c r="D46" s="170"/>
      <c r="E46" s="170"/>
      <c r="F46" s="170"/>
      <c r="G46" s="170"/>
      <c r="H46" s="170"/>
      <c r="I46" s="171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28" t="s">
        <v>270</v>
      </c>
      <c r="B48" s="172"/>
      <c r="C48" s="173" t="s">
        <v>337</v>
      </c>
      <c r="D48" s="174"/>
      <c r="E48" s="175"/>
      <c r="F48" s="16"/>
      <c r="G48" s="51" t="s">
        <v>271</v>
      </c>
      <c r="H48" s="173" t="s">
        <v>338</v>
      </c>
      <c r="I48" s="175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28" t="s">
        <v>257</v>
      </c>
      <c r="B50" s="172"/>
      <c r="C50" s="184" t="s">
        <v>339</v>
      </c>
      <c r="D50" s="174"/>
      <c r="E50" s="174"/>
      <c r="F50" s="174"/>
      <c r="G50" s="174"/>
      <c r="H50" s="174"/>
      <c r="I50" s="175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9" t="s">
        <v>272</v>
      </c>
      <c r="B52" s="140"/>
      <c r="C52" s="173" t="s">
        <v>340</v>
      </c>
      <c r="D52" s="174"/>
      <c r="E52" s="174"/>
      <c r="F52" s="174"/>
      <c r="G52" s="174"/>
      <c r="H52" s="174"/>
      <c r="I52" s="145"/>
      <c r="J52" s="10"/>
      <c r="K52" s="10"/>
      <c r="L52" s="10"/>
    </row>
    <row r="53" spans="1:12" ht="12.75">
      <c r="A53" s="108"/>
      <c r="B53" s="20"/>
      <c r="C53" s="178" t="s">
        <v>273</v>
      </c>
      <c r="D53" s="178"/>
      <c r="E53" s="178"/>
      <c r="F53" s="178"/>
      <c r="G53" s="178"/>
      <c r="H53" s="178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5" t="s">
        <v>274</v>
      </c>
      <c r="C55" s="186"/>
      <c r="D55" s="186"/>
      <c r="E55" s="186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7" t="s">
        <v>306</v>
      </c>
      <c r="C56" s="188"/>
      <c r="D56" s="188"/>
      <c r="E56" s="188"/>
      <c r="F56" s="188"/>
      <c r="G56" s="188"/>
      <c r="H56" s="188"/>
      <c r="I56" s="189"/>
      <c r="J56" s="10"/>
      <c r="K56" s="10"/>
      <c r="L56" s="10"/>
    </row>
    <row r="57" spans="1:12" ht="12.75">
      <c r="A57" s="108"/>
      <c r="B57" s="187" t="s">
        <v>307</v>
      </c>
      <c r="C57" s="188"/>
      <c r="D57" s="188"/>
      <c r="E57" s="188"/>
      <c r="F57" s="188"/>
      <c r="G57" s="188"/>
      <c r="H57" s="188"/>
      <c r="I57" s="110"/>
      <c r="J57" s="10"/>
      <c r="K57" s="10"/>
      <c r="L57" s="10"/>
    </row>
    <row r="58" spans="1:12" ht="12.75">
      <c r="A58" s="108"/>
      <c r="B58" s="187" t="s">
        <v>308</v>
      </c>
      <c r="C58" s="188"/>
      <c r="D58" s="188"/>
      <c r="E58" s="188"/>
      <c r="F58" s="188"/>
      <c r="G58" s="188"/>
      <c r="H58" s="188"/>
      <c r="I58" s="189"/>
      <c r="J58" s="10"/>
      <c r="K58" s="10"/>
      <c r="L58" s="10"/>
    </row>
    <row r="59" spans="1:12" ht="12.75">
      <c r="A59" s="108"/>
      <c r="B59" s="187" t="s">
        <v>309</v>
      </c>
      <c r="C59" s="188"/>
      <c r="D59" s="188"/>
      <c r="E59" s="188"/>
      <c r="F59" s="188"/>
      <c r="G59" s="188"/>
      <c r="H59" s="188"/>
      <c r="I59" s="189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79" t="s">
        <v>277</v>
      </c>
      <c r="H62" s="180"/>
      <c r="I62" s="181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2"/>
      <c r="H63" s="183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araska@maraska.hr"/>
    <hyperlink ref="C20" r:id="rId2" display="www.maraska.hr"/>
    <hyperlink ref="C50" r:id="rId3" display="zeljka.smoljan@maras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20" zoomScaleSheetLayoutView="120" zoomScalePageLayoutView="0" workbookViewId="0" topLeftCell="A1">
      <selection activeCell="K83" sqref="K83"/>
    </sheetView>
  </sheetViews>
  <sheetFormatPr defaultColWidth="9.140625" defaultRowHeight="12.75"/>
  <cols>
    <col min="1" max="9" width="9.140625" style="52" customWidth="1"/>
    <col min="10" max="10" width="11.421875" style="52" customWidth="1"/>
    <col min="11" max="16384" width="9.140625" style="52" customWidth="1"/>
  </cols>
  <sheetData>
    <row r="1" spans="1:11" ht="12.75" customHeight="1">
      <c r="A1" s="227" t="s">
        <v>153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28" t="s">
        <v>343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>
      <c r="A3" s="229" t="s">
        <v>341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1" ht="22.5">
      <c r="A4" s="232" t="s">
        <v>59</v>
      </c>
      <c r="B4" s="233"/>
      <c r="C4" s="233"/>
      <c r="D4" s="233"/>
      <c r="E4" s="233"/>
      <c r="F4" s="233"/>
      <c r="G4" s="233"/>
      <c r="H4" s="234"/>
      <c r="I4" s="58" t="s">
        <v>278</v>
      </c>
      <c r="J4" s="59" t="s">
        <v>319</v>
      </c>
      <c r="K4" s="60" t="s">
        <v>320</v>
      </c>
    </row>
    <row r="5" spans="1:11" ht="12.75">
      <c r="A5" s="223">
        <v>1</v>
      </c>
      <c r="B5" s="223"/>
      <c r="C5" s="223"/>
      <c r="D5" s="223"/>
      <c r="E5" s="223"/>
      <c r="F5" s="223"/>
      <c r="G5" s="223"/>
      <c r="H5" s="223"/>
      <c r="I5" s="57">
        <v>2</v>
      </c>
      <c r="J5" s="56">
        <v>3</v>
      </c>
      <c r="K5" s="56">
        <v>4</v>
      </c>
    </row>
    <row r="6" spans="1:11" ht="12.7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2.75">
      <c r="A7" s="199" t="s">
        <v>60</v>
      </c>
      <c r="B7" s="200"/>
      <c r="C7" s="200"/>
      <c r="D7" s="200"/>
      <c r="E7" s="200"/>
      <c r="F7" s="200"/>
      <c r="G7" s="200"/>
      <c r="H7" s="217"/>
      <c r="I7" s="3">
        <v>1</v>
      </c>
      <c r="J7" s="6"/>
      <c r="K7" s="6"/>
    </row>
    <row r="8" spans="1:11" ht="12.75">
      <c r="A8" s="206" t="s">
        <v>13</v>
      </c>
      <c r="B8" s="207"/>
      <c r="C8" s="207"/>
      <c r="D8" s="207"/>
      <c r="E8" s="207"/>
      <c r="F8" s="207"/>
      <c r="G8" s="207"/>
      <c r="H8" s="208"/>
      <c r="I8" s="1">
        <v>2</v>
      </c>
      <c r="J8" s="53">
        <f>J9+J16+J26+J35+J39</f>
        <v>127805091</v>
      </c>
      <c r="K8" s="53">
        <f>K9+K16+K26+K35+K39</f>
        <v>158532351.91</v>
      </c>
    </row>
    <row r="9" spans="1:11" ht="12.75">
      <c r="A9" s="203" t="s">
        <v>205</v>
      </c>
      <c r="B9" s="204"/>
      <c r="C9" s="204"/>
      <c r="D9" s="204"/>
      <c r="E9" s="204"/>
      <c r="F9" s="204"/>
      <c r="G9" s="204"/>
      <c r="H9" s="205"/>
      <c r="I9" s="1">
        <v>3</v>
      </c>
      <c r="J9" s="53">
        <f>SUM(J10:J15)</f>
        <v>865756</v>
      </c>
      <c r="K9" s="53">
        <f>SUM(K10:K15)</f>
        <v>0</v>
      </c>
    </row>
    <row r="10" spans="1:11" ht="12.75">
      <c r="A10" s="203" t="s">
        <v>112</v>
      </c>
      <c r="B10" s="204"/>
      <c r="C10" s="204"/>
      <c r="D10" s="204"/>
      <c r="E10" s="204"/>
      <c r="F10" s="204"/>
      <c r="G10" s="204"/>
      <c r="H10" s="205"/>
      <c r="I10" s="1">
        <v>4</v>
      </c>
      <c r="J10" s="7"/>
      <c r="K10" s="7"/>
    </row>
    <row r="11" spans="1:11" ht="12.75">
      <c r="A11" s="203" t="s">
        <v>14</v>
      </c>
      <c r="B11" s="204"/>
      <c r="C11" s="204"/>
      <c r="D11" s="204"/>
      <c r="E11" s="204"/>
      <c r="F11" s="204"/>
      <c r="G11" s="204"/>
      <c r="H11" s="205"/>
      <c r="I11" s="1">
        <v>5</v>
      </c>
      <c r="J11" s="7"/>
      <c r="K11" s="7"/>
    </row>
    <row r="12" spans="1:11" ht="12.75">
      <c r="A12" s="203" t="s">
        <v>113</v>
      </c>
      <c r="B12" s="204"/>
      <c r="C12" s="204"/>
      <c r="D12" s="204"/>
      <c r="E12" s="204"/>
      <c r="F12" s="204"/>
      <c r="G12" s="204"/>
      <c r="H12" s="205"/>
      <c r="I12" s="1">
        <v>6</v>
      </c>
      <c r="J12" s="7"/>
      <c r="K12" s="7"/>
    </row>
    <row r="13" spans="1:11" ht="12.75">
      <c r="A13" s="203" t="s">
        <v>208</v>
      </c>
      <c r="B13" s="204"/>
      <c r="C13" s="204"/>
      <c r="D13" s="204"/>
      <c r="E13" s="204"/>
      <c r="F13" s="204"/>
      <c r="G13" s="204"/>
      <c r="H13" s="205"/>
      <c r="I13" s="1">
        <v>7</v>
      </c>
      <c r="J13" s="7"/>
      <c r="K13" s="7"/>
    </row>
    <row r="14" spans="1:11" ht="12.75">
      <c r="A14" s="203" t="s">
        <v>209</v>
      </c>
      <c r="B14" s="204"/>
      <c r="C14" s="204"/>
      <c r="D14" s="204"/>
      <c r="E14" s="204"/>
      <c r="F14" s="204"/>
      <c r="G14" s="204"/>
      <c r="H14" s="205"/>
      <c r="I14" s="1">
        <v>8</v>
      </c>
      <c r="J14" s="7">
        <v>865756</v>
      </c>
      <c r="K14" s="7"/>
    </row>
    <row r="15" spans="1:11" ht="12.75">
      <c r="A15" s="203" t="s">
        <v>210</v>
      </c>
      <c r="B15" s="204"/>
      <c r="C15" s="204"/>
      <c r="D15" s="204"/>
      <c r="E15" s="204"/>
      <c r="F15" s="204"/>
      <c r="G15" s="204"/>
      <c r="H15" s="205"/>
      <c r="I15" s="1">
        <v>9</v>
      </c>
      <c r="J15" s="7"/>
      <c r="K15" s="7"/>
    </row>
    <row r="16" spans="1:11" ht="12.75">
      <c r="A16" s="203" t="s">
        <v>206</v>
      </c>
      <c r="B16" s="204"/>
      <c r="C16" s="204"/>
      <c r="D16" s="204"/>
      <c r="E16" s="204"/>
      <c r="F16" s="204"/>
      <c r="G16" s="204"/>
      <c r="H16" s="205"/>
      <c r="I16" s="1">
        <v>10</v>
      </c>
      <c r="J16" s="53">
        <f>SUM(J17:J25)</f>
        <v>126917335</v>
      </c>
      <c r="K16" s="53">
        <f>SUM(K17:K25)</f>
        <v>119847297.16</v>
      </c>
    </row>
    <row r="17" spans="1:11" ht="12.75">
      <c r="A17" s="203" t="s">
        <v>211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>
        <v>30256772</v>
      </c>
      <c r="K17" s="7">
        <v>30056155.27</v>
      </c>
    </row>
    <row r="18" spans="1:11" ht="12.75">
      <c r="A18" s="203" t="s">
        <v>247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>
        <v>28777103</v>
      </c>
      <c r="K18" s="7">
        <v>27718655.379999995</v>
      </c>
    </row>
    <row r="19" spans="1:11" ht="12.75">
      <c r="A19" s="203" t="s">
        <v>212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>
        <v>11633077</v>
      </c>
      <c r="K19" s="7">
        <v>9430030.73999999</v>
      </c>
    </row>
    <row r="20" spans="1:11" ht="12.75">
      <c r="A20" s="203" t="s">
        <v>27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>
        <v>4653188</v>
      </c>
      <c r="K20" s="7">
        <v>4641544.950000001</v>
      </c>
    </row>
    <row r="21" spans="1:11" ht="12.75">
      <c r="A21" s="203" t="s">
        <v>28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>
        <v>48246777</v>
      </c>
      <c r="K21" s="7">
        <v>47989110.82</v>
      </c>
    </row>
    <row r="22" spans="1:11" ht="12.75">
      <c r="A22" s="203" t="s">
        <v>72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/>
      <c r="K22" s="7"/>
    </row>
    <row r="23" spans="1:11" ht="12.75">
      <c r="A23" s="203" t="s">
        <v>73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>
        <v>3350418</v>
      </c>
      <c r="K23" s="7"/>
    </row>
    <row r="24" spans="1:11" ht="12.75">
      <c r="A24" s="203" t="s">
        <v>74</v>
      </c>
      <c r="B24" s="204"/>
      <c r="C24" s="204"/>
      <c r="D24" s="204"/>
      <c r="E24" s="204"/>
      <c r="F24" s="204"/>
      <c r="G24" s="204"/>
      <c r="H24" s="205"/>
      <c r="I24" s="1">
        <v>18</v>
      </c>
      <c r="J24" s="7"/>
      <c r="K24" s="7">
        <v>11800</v>
      </c>
    </row>
    <row r="25" spans="1:11" ht="12.75">
      <c r="A25" s="203" t="s">
        <v>75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/>
      <c r="K25" s="7"/>
    </row>
    <row r="26" spans="1:11" ht="12.75">
      <c r="A26" s="203" t="s">
        <v>190</v>
      </c>
      <c r="B26" s="204"/>
      <c r="C26" s="204"/>
      <c r="D26" s="204"/>
      <c r="E26" s="204"/>
      <c r="F26" s="204"/>
      <c r="G26" s="204"/>
      <c r="H26" s="205"/>
      <c r="I26" s="1">
        <v>20</v>
      </c>
      <c r="J26" s="53">
        <f>SUM(J27:J34)</f>
        <v>22000</v>
      </c>
      <c r="K26" s="53">
        <f>SUM(K27:K34)</f>
        <v>38685054.75</v>
      </c>
    </row>
    <row r="27" spans="1:11" ht="12.75">
      <c r="A27" s="203" t="s">
        <v>76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/>
      <c r="K27" s="7"/>
    </row>
    <row r="28" spans="1:11" ht="12.75">
      <c r="A28" s="203" t="s">
        <v>77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/>
      <c r="K28" s="7"/>
    </row>
    <row r="29" spans="1:11" ht="12.75">
      <c r="A29" s="203" t="s">
        <v>78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>
        <v>22000</v>
      </c>
      <c r="K29" s="7">
        <v>22000</v>
      </c>
    </row>
    <row r="30" spans="1:11" ht="12.75">
      <c r="A30" s="203" t="s">
        <v>83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/>
      <c r="K30" s="7"/>
    </row>
    <row r="31" spans="1:11" ht="12.75">
      <c r="A31" s="203" t="s">
        <v>84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/>
      <c r="K31" s="7"/>
    </row>
    <row r="32" spans="1:11" ht="12.75">
      <c r="A32" s="203" t="s">
        <v>85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/>
      <c r="K32" s="7"/>
    </row>
    <row r="33" spans="1:11" ht="12.75">
      <c r="A33" s="203" t="s">
        <v>79</v>
      </c>
      <c r="B33" s="204"/>
      <c r="C33" s="204"/>
      <c r="D33" s="204"/>
      <c r="E33" s="204"/>
      <c r="F33" s="204"/>
      <c r="G33" s="204"/>
      <c r="H33" s="205"/>
      <c r="I33" s="1">
        <v>27</v>
      </c>
      <c r="J33" s="7"/>
      <c r="K33" s="7">
        <v>38663054.75</v>
      </c>
    </row>
    <row r="34" spans="1:11" ht="12.75">
      <c r="A34" s="203" t="s">
        <v>183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/>
      <c r="K34" s="7"/>
    </row>
    <row r="35" spans="1:11" ht="12.75">
      <c r="A35" s="203" t="s">
        <v>184</v>
      </c>
      <c r="B35" s="204"/>
      <c r="C35" s="204"/>
      <c r="D35" s="204"/>
      <c r="E35" s="204"/>
      <c r="F35" s="204"/>
      <c r="G35" s="204"/>
      <c r="H35" s="205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3" t="s">
        <v>80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/>
      <c r="K36" s="7"/>
    </row>
    <row r="37" spans="1:11" ht="12.75">
      <c r="A37" s="203" t="s">
        <v>81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/>
      <c r="K37" s="7"/>
    </row>
    <row r="38" spans="1:11" ht="12.75">
      <c r="A38" s="203" t="s">
        <v>82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/>
      <c r="K38" s="7"/>
    </row>
    <row r="39" spans="1:11" ht="12.75">
      <c r="A39" s="203" t="s">
        <v>185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/>
      <c r="K39" s="7"/>
    </row>
    <row r="40" spans="1:11" ht="12.75">
      <c r="A40" s="206" t="s">
        <v>240</v>
      </c>
      <c r="B40" s="207"/>
      <c r="C40" s="207"/>
      <c r="D40" s="207"/>
      <c r="E40" s="207"/>
      <c r="F40" s="207"/>
      <c r="G40" s="207"/>
      <c r="H40" s="208"/>
      <c r="I40" s="1">
        <v>34</v>
      </c>
      <c r="J40" s="53">
        <f>J41+J49+J56+J64</f>
        <v>107920420</v>
      </c>
      <c r="K40" s="53">
        <f>K41+K49+K56+K64</f>
        <v>87562418.12999998</v>
      </c>
    </row>
    <row r="41" spans="1:11" ht="12.75">
      <c r="A41" s="203" t="s">
        <v>100</v>
      </c>
      <c r="B41" s="204"/>
      <c r="C41" s="204"/>
      <c r="D41" s="204"/>
      <c r="E41" s="204"/>
      <c r="F41" s="204"/>
      <c r="G41" s="204"/>
      <c r="H41" s="205"/>
      <c r="I41" s="1">
        <v>35</v>
      </c>
      <c r="J41" s="53">
        <f>SUM(J42:J48)</f>
        <v>63672544</v>
      </c>
      <c r="K41" s="53">
        <f>SUM(K42:K48)</f>
        <v>45793660.23</v>
      </c>
    </row>
    <row r="42" spans="1:11" ht="12.75">
      <c r="A42" s="203" t="s">
        <v>117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>
        <v>13612310</v>
      </c>
      <c r="K42" s="7">
        <v>14896993.37</v>
      </c>
    </row>
    <row r="43" spans="1:11" ht="12.75">
      <c r="A43" s="203" t="s">
        <v>118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>
        <v>13122406</v>
      </c>
      <c r="K43" s="7">
        <v>14343985.780000001</v>
      </c>
    </row>
    <row r="44" spans="1:11" ht="12.75">
      <c r="A44" s="203" t="s">
        <v>86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>
        <v>36559341</v>
      </c>
      <c r="K44" s="7">
        <v>16382046.78</v>
      </c>
    </row>
    <row r="45" spans="1:11" ht="12.75">
      <c r="A45" s="203" t="s">
        <v>87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>
        <v>378487</v>
      </c>
      <c r="K45" s="7">
        <v>170634.3</v>
      </c>
    </row>
    <row r="46" spans="1:11" ht="12.75">
      <c r="A46" s="203" t="s">
        <v>88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/>
      <c r="K46" s="7"/>
    </row>
    <row r="47" spans="1:11" ht="12.75">
      <c r="A47" s="203" t="s">
        <v>89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/>
      <c r="K47" s="7"/>
    </row>
    <row r="48" spans="1:11" ht="12.75">
      <c r="A48" s="203" t="s">
        <v>90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/>
      <c r="K48" s="7"/>
    </row>
    <row r="49" spans="1:11" ht="12.75">
      <c r="A49" s="203" t="s">
        <v>101</v>
      </c>
      <c r="B49" s="204"/>
      <c r="C49" s="204"/>
      <c r="D49" s="204"/>
      <c r="E49" s="204"/>
      <c r="F49" s="204"/>
      <c r="G49" s="204"/>
      <c r="H49" s="205"/>
      <c r="I49" s="1">
        <v>43</v>
      </c>
      <c r="J49" s="53">
        <f>SUM(J50:J55)</f>
        <v>43630468</v>
      </c>
      <c r="K49" s="53">
        <f>SUM(K50:K55)</f>
        <v>40335578.099999994</v>
      </c>
    </row>
    <row r="50" spans="1:11" ht="12.75">
      <c r="A50" s="203" t="s">
        <v>200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/>
      <c r="K50" s="7">
        <v>1187776</v>
      </c>
    </row>
    <row r="51" spans="1:11" ht="12.75">
      <c r="A51" s="203" t="s">
        <v>201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>
        <v>41727489</v>
      </c>
      <c r="K51" s="7">
        <v>38688788</v>
      </c>
    </row>
    <row r="52" spans="1:11" ht="12.75">
      <c r="A52" s="203" t="s">
        <v>202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/>
      <c r="K52" s="7"/>
    </row>
    <row r="53" spans="1:11" ht="12.75">
      <c r="A53" s="203" t="s">
        <v>203</v>
      </c>
      <c r="B53" s="204"/>
      <c r="C53" s="204"/>
      <c r="D53" s="204"/>
      <c r="E53" s="204"/>
      <c r="F53" s="204"/>
      <c r="G53" s="204"/>
      <c r="H53" s="205"/>
      <c r="I53" s="1">
        <v>47</v>
      </c>
      <c r="J53" s="7">
        <v>193099</v>
      </c>
      <c r="K53" s="7">
        <v>200942.8</v>
      </c>
    </row>
    <row r="54" spans="1:11" ht="12.75">
      <c r="A54" s="203" t="s">
        <v>10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>
        <v>282495</v>
      </c>
      <c r="K54" s="7">
        <f>257835.3+236</f>
        <v>258071.3</v>
      </c>
    </row>
    <row r="55" spans="1:11" ht="12.75">
      <c r="A55" s="203" t="s">
        <v>11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>
        <v>1427385</v>
      </c>
      <c r="K55" s="7"/>
    </row>
    <row r="56" spans="1:11" ht="12.75">
      <c r="A56" s="203" t="s">
        <v>102</v>
      </c>
      <c r="B56" s="204"/>
      <c r="C56" s="204"/>
      <c r="D56" s="204"/>
      <c r="E56" s="204"/>
      <c r="F56" s="204"/>
      <c r="G56" s="204"/>
      <c r="H56" s="205"/>
      <c r="I56" s="1">
        <v>50</v>
      </c>
      <c r="J56" s="53">
        <f>SUM(J57:J63)</f>
        <v>68386</v>
      </c>
      <c r="K56" s="53">
        <f>SUM(K57:K63)</f>
        <v>68386</v>
      </c>
    </row>
    <row r="57" spans="1:11" ht="12.75">
      <c r="A57" s="203" t="s">
        <v>76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/>
      <c r="K57" s="7"/>
    </row>
    <row r="58" spans="1:11" ht="12.75">
      <c r="A58" s="203" t="s">
        <v>77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/>
      <c r="K58" s="7">
        <v>30000</v>
      </c>
    </row>
    <row r="59" spans="1:11" ht="12.75">
      <c r="A59" s="203" t="s">
        <v>242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/>
      <c r="K59" s="7"/>
    </row>
    <row r="60" spans="1:11" ht="12.75">
      <c r="A60" s="203" t="s">
        <v>83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/>
      <c r="K60" s="7"/>
    </row>
    <row r="61" spans="1:11" ht="12.75">
      <c r="A61" s="203" t="s">
        <v>84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/>
      <c r="K61" s="7"/>
    </row>
    <row r="62" spans="1:11" ht="12.75">
      <c r="A62" s="203" t="s">
        <v>85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>
        <v>68386</v>
      </c>
      <c r="K62" s="7">
        <v>38386</v>
      </c>
    </row>
    <row r="63" spans="1:11" ht="12.75">
      <c r="A63" s="203" t="s">
        <v>46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/>
      <c r="K63" s="7"/>
    </row>
    <row r="64" spans="1:11" ht="12.75">
      <c r="A64" s="203" t="s">
        <v>207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>
        <v>549022</v>
      </c>
      <c r="K64" s="7">
        <v>1364793.8</v>
      </c>
    </row>
    <row r="65" spans="1:11" ht="12.75">
      <c r="A65" s="206" t="s">
        <v>56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10195443</v>
      </c>
      <c r="K65" s="7">
        <v>6119914.32</v>
      </c>
    </row>
    <row r="66" spans="1:11" ht="12.75">
      <c r="A66" s="206" t="s">
        <v>241</v>
      </c>
      <c r="B66" s="207"/>
      <c r="C66" s="207"/>
      <c r="D66" s="207"/>
      <c r="E66" s="207"/>
      <c r="F66" s="207"/>
      <c r="G66" s="207"/>
      <c r="H66" s="208"/>
      <c r="I66" s="1">
        <v>60</v>
      </c>
      <c r="J66" s="53">
        <f>J7+J8+J40+J65</f>
        <v>245920954</v>
      </c>
      <c r="K66" s="53">
        <f>K7+K8+K40+K65</f>
        <v>252214684.35999995</v>
      </c>
    </row>
    <row r="67" spans="1:11" ht="12.75">
      <c r="A67" s="218" t="s">
        <v>91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/>
      <c r="K67" s="8"/>
    </row>
    <row r="68" spans="1:11" ht="12.75">
      <c r="A68" s="195" t="s">
        <v>58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199" t="s">
        <v>191</v>
      </c>
      <c r="B69" s="200"/>
      <c r="C69" s="200"/>
      <c r="D69" s="200"/>
      <c r="E69" s="200"/>
      <c r="F69" s="200"/>
      <c r="G69" s="200"/>
      <c r="H69" s="217"/>
      <c r="I69" s="3">
        <v>62</v>
      </c>
      <c r="J69" s="54">
        <f>J70+J71+J72+J78+J79+J82+J85</f>
        <v>54327188</v>
      </c>
      <c r="K69" s="54">
        <f>K70+K71+K72+K78+K79+K82+K85</f>
        <v>60752864.4</v>
      </c>
    </row>
    <row r="70" spans="1:11" ht="12.75">
      <c r="A70" s="203" t="s">
        <v>141</v>
      </c>
      <c r="B70" s="204"/>
      <c r="C70" s="204"/>
      <c r="D70" s="204"/>
      <c r="E70" s="204"/>
      <c r="F70" s="204"/>
      <c r="G70" s="204"/>
      <c r="H70" s="205"/>
      <c r="I70" s="1">
        <v>63</v>
      </c>
      <c r="J70" s="7">
        <v>69918310</v>
      </c>
      <c r="K70" s="7">
        <v>99918350</v>
      </c>
    </row>
    <row r="71" spans="1:11" ht="12.75">
      <c r="A71" s="203" t="s">
        <v>142</v>
      </c>
      <c r="B71" s="204"/>
      <c r="C71" s="204"/>
      <c r="D71" s="204"/>
      <c r="E71" s="204"/>
      <c r="F71" s="204"/>
      <c r="G71" s="204"/>
      <c r="H71" s="205"/>
      <c r="I71" s="1">
        <v>64</v>
      </c>
      <c r="J71" s="7"/>
      <c r="K71" s="7"/>
    </row>
    <row r="72" spans="1:11" ht="12.75">
      <c r="A72" s="203" t="s">
        <v>143</v>
      </c>
      <c r="B72" s="204"/>
      <c r="C72" s="204"/>
      <c r="D72" s="204"/>
      <c r="E72" s="204"/>
      <c r="F72" s="204"/>
      <c r="G72" s="204"/>
      <c r="H72" s="205"/>
      <c r="I72" s="1">
        <v>65</v>
      </c>
      <c r="J72" s="53">
        <f>J73+J74-J75+J76+J77</f>
        <v>0</v>
      </c>
      <c r="K72" s="53">
        <f>K73+K74-K75+K76+K77</f>
        <v>0</v>
      </c>
    </row>
    <row r="73" spans="1:11" ht="12.75">
      <c r="A73" s="203" t="s">
        <v>144</v>
      </c>
      <c r="B73" s="204"/>
      <c r="C73" s="204"/>
      <c r="D73" s="204"/>
      <c r="E73" s="204"/>
      <c r="F73" s="204"/>
      <c r="G73" s="204"/>
      <c r="H73" s="205"/>
      <c r="I73" s="1">
        <v>66</v>
      </c>
      <c r="J73" s="7"/>
      <c r="K73" s="7"/>
    </row>
    <row r="74" spans="1:11" ht="12.75">
      <c r="A74" s="203" t="s">
        <v>145</v>
      </c>
      <c r="B74" s="204"/>
      <c r="C74" s="204"/>
      <c r="D74" s="204"/>
      <c r="E74" s="204"/>
      <c r="F74" s="204"/>
      <c r="G74" s="204"/>
      <c r="H74" s="205"/>
      <c r="I74" s="1">
        <v>67</v>
      </c>
      <c r="J74" s="7"/>
      <c r="K74" s="7"/>
    </row>
    <row r="75" spans="1:11" ht="12.75">
      <c r="A75" s="203" t="s">
        <v>133</v>
      </c>
      <c r="B75" s="204"/>
      <c r="C75" s="204"/>
      <c r="D75" s="204"/>
      <c r="E75" s="204"/>
      <c r="F75" s="204"/>
      <c r="G75" s="204"/>
      <c r="H75" s="205"/>
      <c r="I75" s="1">
        <v>68</v>
      </c>
      <c r="J75" s="7"/>
      <c r="K75" s="7"/>
    </row>
    <row r="76" spans="1:11" ht="12.75">
      <c r="A76" s="203" t="s">
        <v>134</v>
      </c>
      <c r="B76" s="204"/>
      <c r="C76" s="204"/>
      <c r="D76" s="204"/>
      <c r="E76" s="204"/>
      <c r="F76" s="204"/>
      <c r="G76" s="204"/>
      <c r="H76" s="205"/>
      <c r="I76" s="1">
        <v>69</v>
      </c>
      <c r="J76" s="7"/>
      <c r="K76" s="7"/>
    </row>
    <row r="77" spans="1:11" ht="12.75">
      <c r="A77" s="203" t="s">
        <v>135</v>
      </c>
      <c r="B77" s="204"/>
      <c r="C77" s="204"/>
      <c r="D77" s="204"/>
      <c r="E77" s="204"/>
      <c r="F77" s="204"/>
      <c r="G77" s="204"/>
      <c r="H77" s="205"/>
      <c r="I77" s="1">
        <v>70</v>
      </c>
      <c r="J77" s="7"/>
      <c r="K77" s="7"/>
    </row>
    <row r="78" spans="1:11" ht="12.75">
      <c r="A78" s="203" t="s">
        <v>136</v>
      </c>
      <c r="B78" s="204"/>
      <c r="C78" s="204"/>
      <c r="D78" s="204"/>
      <c r="E78" s="204"/>
      <c r="F78" s="204"/>
      <c r="G78" s="204"/>
      <c r="H78" s="205"/>
      <c r="I78" s="1">
        <v>71</v>
      </c>
      <c r="J78" s="7"/>
      <c r="K78" s="7"/>
    </row>
    <row r="79" spans="1:11" ht="12.75">
      <c r="A79" s="203" t="s">
        <v>238</v>
      </c>
      <c r="B79" s="204"/>
      <c r="C79" s="204"/>
      <c r="D79" s="204"/>
      <c r="E79" s="204"/>
      <c r="F79" s="204"/>
      <c r="G79" s="204"/>
      <c r="H79" s="205"/>
      <c r="I79" s="1">
        <v>72</v>
      </c>
      <c r="J79" s="53">
        <f>J80-J81</f>
        <v>-24622003</v>
      </c>
      <c r="K79" s="53">
        <f>K80-K81</f>
        <v>-54664311</v>
      </c>
    </row>
    <row r="80" spans="1:11" ht="12.75">
      <c r="A80" s="214" t="s">
        <v>169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/>
      <c r="K80" s="7"/>
    </row>
    <row r="81" spans="1:11" ht="12.75">
      <c r="A81" s="214" t="s">
        <v>170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>
        <v>24622003</v>
      </c>
      <c r="K81" s="7">
        <v>54664311</v>
      </c>
    </row>
    <row r="82" spans="1:11" ht="12.75">
      <c r="A82" s="203" t="s">
        <v>239</v>
      </c>
      <c r="B82" s="204"/>
      <c r="C82" s="204"/>
      <c r="D82" s="204"/>
      <c r="E82" s="204"/>
      <c r="F82" s="204"/>
      <c r="G82" s="204"/>
      <c r="H82" s="205"/>
      <c r="I82" s="1">
        <v>75</v>
      </c>
      <c r="J82" s="53">
        <f>SUM(J83:J84)</f>
        <v>9030881</v>
      </c>
      <c r="K82" s="53">
        <f>SUM(K83:K84)</f>
        <v>15498825.4</v>
      </c>
    </row>
    <row r="83" spans="1:11" ht="12.75">
      <c r="A83" s="214" t="s">
        <v>171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>
        <v>9030881</v>
      </c>
      <c r="K83" s="7">
        <v>15498825.4</v>
      </c>
    </row>
    <row r="84" spans="1:11" ht="12.75">
      <c r="A84" s="214" t="s">
        <v>172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/>
      <c r="K84" s="7"/>
    </row>
    <row r="85" spans="1:11" ht="12.75">
      <c r="A85" s="203" t="s">
        <v>173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/>
      <c r="K85" s="7"/>
    </row>
    <row r="86" spans="1:11" ht="12.75">
      <c r="A86" s="206" t="s">
        <v>19</v>
      </c>
      <c r="B86" s="207"/>
      <c r="C86" s="207"/>
      <c r="D86" s="207"/>
      <c r="E86" s="207"/>
      <c r="F86" s="207"/>
      <c r="G86" s="207"/>
      <c r="H86" s="208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03" t="s">
        <v>129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/>
      <c r="K87" s="7"/>
    </row>
    <row r="88" spans="1:11" ht="12.75">
      <c r="A88" s="203" t="s">
        <v>130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/>
      <c r="K88" s="7"/>
    </row>
    <row r="89" spans="1:11" ht="12.75">
      <c r="A89" s="203" t="s">
        <v>131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/>
      <c r="K89" s="7"/>
    </row>
    <row r="90" spans="1:11" ht="12.75">
      <c r="A90" s="206" t="s">
        <v>20</v>
      </c>
      <c r="B90" s="207"/>
      <c r="C90" s="207"/>
      <c r="D90" s="207"/>
      <c r="E90" s="207"/>
      <c r="F90" s="207"/>
      <c r="G90" s="207"/>
      <c r="H90" s="208"/>
      <c r="I90" s="1">
        <v>83</v>
      </c>
      <c r="J90" s="53">
        <f>SUM(J91:J99)</f>
        <v>48364429</v>
      </c>
      <c r="K90" s="53">
        <f>SUM(K91:K99)</f>
        <v>137788269.7</v>
      </c>
    </row>
    <row r="91" spans="1:11" ht="12.75">
      <c r="A91" s="203" t="s">
        <v>132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/>
      <c r="K91" s="7">
        <v>67622513.83</v>
      </c>
    </row>
    <row r="92" spans="1:11" ht="12.75">
      <c r="A92" s="203" t="s">
        <v>243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/>
      <c r="K92" s="7"/>
    </row>
    <row r="93" spans="1:11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>
        <v>48364429</v>
      </c>
      <c r="K93" s="7">
        <v>70165755.86999999</v>
      </c>
    </row>
    <row r="94" spans="1:11" ht="12.75">
      <c r="A94" s="203" t="s">
        <v>244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/>
      <c r="K94" s="7"/>
    </row>
    <row r="95" spans="1:11" ht="12.75">
      <c r="A95" s="203" t="s">
        <v>245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/>
      <c r="K95" s="7"/>
    </row>
    <row r="96" spans="1:11" ht="12.75">
      <c r="A96" s="203" t="s">
        <v>246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/>
      <c r="K96" s="7"/>
    </row>
    <row r="97" spans="1:11" ht="12.75">
      <c r="A97" s="203" t="s">
        <v>94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/>
      <c r="K97" s="7"/>
    </row>
    <row r="98" spans="1:11" ht="12.75">
      <c r="A98" s="203" t="s">
        <v>92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/>
      <c r="K98" s="7"/>
    </row>
    <row r="99" spans="1:11" ht="12.75">
      <c r="A99" s="203" t="s">
        <v>93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/>
      <c r="K99" s="7"/>
    </row>
    <row r="100" spans="1:11" ht="12.75">
      <c r="A100" s="206" t="s">
        <v>21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3">
        <f>SUM(J101:J112)</f>
        <v>142448402</v>
      </c>
      <c r="K100" s="53">
        <f>SUM(K101:K112)</f>
        <v>42300941.650000006</v>
      </c>
    </row>
    <row r="101" spans="1:11" ht="12.75">
      <c r="A101" s="203" t="s">
        <v>132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/>
      <c r="K101" s="7">
        <v>6141359</v>
      </c>
    </row>
    <row r="102" spans="1:11" ht="12.75">
      <c r="A102" s="203" t="s">
        <v>243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>
        <v>103554026</v>
      </c>
      <c r="K102" s="7">
        <v>2186471.14</v>
      </c>
    </row>
    <row r="103" spans="1:11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>
        <v>3115370</v>
      </c>
      <c r="K103" s="7">
        <v>784643.96</v>
      </c>
    </row>
    <row r="104" spans="1:11" ht="12.75">
      <c r="A104" s="203" t="s">
        <v>244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>
        <v>579394</v>
      </c>
      <c r="K104" s="7">
        <v>579394.25</v>
      </c>
    </row>
    <row r="105" spans="1:11" ht="12.75">
      <c r="A105" s="203" t="s">
        <v>245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>
        <v>25850317</v>
      </c>
      <c r="K105" s="7">
        <v>24900180</v>
      </c>
    </row>
    <row r="106" spans="1:11" ht="12.75">
      <c r="A106" s="203" t="s">
        <v>246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/>
      <c r="K106" s="7"/>
    </row>
    <row r="107" spans="1:11" ht="12.75">
      <c r="A107" s="203" t="s">
        <v>94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/>
      <c r="K107" s="7"/>
    </row>
    <row r="108" spans="1:11" ht="12.75">
      <c r="A108" s="203" t="s">
        <v>95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>
        <v>643520</v>
      </c>
      <c r="K108" s="7">
        <v>815909.84</v>
      </c>
    </row>
    <row r="109" spans="1:11" ht="12.75">
      <c r="A109" s="203" t="s">
        <v>96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>
        <v>8705775</v>
      </c>
      <c r="K109" s="7">
        <v>6892983.46</v>
      </c>
    </row>
    <row r="110" spans="1:11" ht="12.75">
      <c r="A110" s="203" t="s">
        <v>99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/>
      <c r="K110" s="7"/>
    </row>
    <row r="111" spans="1:11" ht="12.75">
      <c r="A111" s="203" t="s">
        <v>97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/>
      <c r="K111" s="7"/>
    </row>
    <row r="112" spans="1:11" ht="12.75">
      <c r="A112" s="203" t="s">
        <v>98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/>
      <c r="K112" s="7"/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780935</v>
      </c>
      <c r="K113" s="7">
        <v>11372607.87</v>
      </c>
    </row>
    <row r="114" spans="1:11" ht="12.75">
      <c r="A114" s="206" t="s">
        <v>25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3">
        <f>J69+J86+J90+J100+J113</f>
        <v>245920954</v>
      </c>
      <c r="K114" s="53">
        <f>K69+K86+K90+K100+K113</f>
        <v>252214683.62</v>
      </c>
    </row>
    <row r="115" spans="1:11" ht="12.75">
      <c r="A115" s="192" t="s">
        <v>57</v>
      </c>
      <c r="B115" s="193"/>
      <c r="C115" s="193"/>
      <c r="D115" s="193"/>
      <c r="E115" s="193"/>
      <c r="F115" s="193"/>
      <c r="G115" s="193"/>
      <c r="H115" s="194"/>
      <c r="I115" s="2">
        <v>108</v>
      </c>
      <c r="J115" s="8"/>
      <c r="K115" s="8"/>
    </row>
    <row r="116" spans="1:11" ht="12.75">
      <c r="A116" s="195" t="s">
        <v>310</v>
      </c>
      <c r="B116" s="196"/>
      <c r="C116" s="196"/>
      <c r="D116" s="196"/>
      <c r="E116" s="196"/>
      <c r="F116" s="196"/>
      <c r="G116" s="196"/>
      <c r="H116" s="196"/>
      <c r="I116" s="197"/>
      <c r="J116" s="197"/>
      <c r="K116" s="198"/>
    </row>
    <row r="117" spans="1:11" ht="12.75">
      <c r="A117" s="199" t="s">
        <v>186</v>
      </c>
      <c r="B117" s="200"/>
      <c r="C117" s="200"/>
      <c r="D117" s="200"/>
      <c r="E117" s="200"/>
      <c r="F117" s="200"/>
      <c r="G117" s="200"/>
      <c r="H117" s="200"/>
      <c r="I117" s="201"/>
      <c r="J117" s="201"/>
      <c r="K117" s="202"/>
    </row>
    <row r="118" spans="1:11" ht="12.75">
      <c r="A118" s="203" t="s">
        <v>8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/>
      <c r="K118" s="7"/>
    </row>
    <row r="119" spans="1:11" ht="12.75">
      <c r="A119" s="209" t="s">
        <v>9</v>
      </c>
      <c r="B119" s="210"/>
      <c r="C119" s="210"/>
      <c r="D119" s="210"/>
      <c r="E119" s="210"/>
      <c r="F119" s="210"/>
      <c r="G119" s="210"/>
      <c r="H119" s="211"/>
      <c r="I119" s="4">
        <v>110</v>
      </c>
      <c r="J119" s="8"/>
      <c r="K119" s="8"/>
    </row>
    <row r="120" spans="1:11" ht="12.75">
      <c r="A120" s="212" t="s">
        <v>311</v>
      </c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1:11" ht="12.75">
      <c r="A121" s="190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25">
      <selection activeCell="L49" sqref="L49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7" t="s">
        <v>154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2.75" customHeight="1">
      <c r="A2" s="235" t="s">
        <v>344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49" t="s">
        <v>341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23.25">
      <c r="A4" s="250" t="s">
        <v>59</v>
      </c>
      <c r="B4" s="250"/>
      <c r="C4" s="250"/>
      <c r="D4" s="250"/>
      <c r="E4" s="250"/>
      <c r="F4" s="250"/>
      <c r="G4" s="250"/>
      <c r="H4" s="250"/>
      <c r="I4" s="58" t="s">
        <v>279</v>
      </c>
      <c r="J4" s="251" t="s">
        <v>319</v>
      </c>
      <c r="K4" s="251"/>
      <c r="L4" s="251" t="s">
        <v>320</v>
      </c>
      <c r="M4" s="251"/>
    </row>
    <row r="5" spans="1:13" ht="22.5">
      <c r="A5" s="250"/>
      <c r="B5" s="250"/>
      <c r="C5" s="250"/>
      <c r="D5" s="250"/>
      <c r="E5" s="250"/>
      <c r="F5" s="250"/>
      <c r="G5" s="250"/>
      <c r="H5" s="250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1">
        <v>1</v>
      </c>
      <c r="B6" s="251"/>
      <c r="C6" s="251"/>
      <c r="D6" s="251"/>
      <c r="E6" s="251"/>
      <c r="F6" s="251"/>
      <c r="G6" s="251"/>
      <c r="H6" s="251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9" t="s">
        <v>26</v>
      </c>
      <c r="B7" s="200"/>
      <c r="C7" s="200"/>
      <c r="D7" s="200"/>
      <c r="E7" s="200"/>
      <c r="F7" s="200"/>
      <c r="G7" s="200"/>
      <c r="H7" s="217"/>
      <c r="I7" s="3">
        <v>111</v>
      </c>
      <c r="J7" s="54">
        <f>SUM(J8:J9)</f>
        <v>109752300</v>
      </c>
      <c r="K7" s="54">
        <f>SUM(K8:K9)</f>
        <v>43976677</v>
      </c>
      <c r="L7" s="54">
        <f>SUM(L8:L9)</f>
        <v>124140404</v>
      </c>
      <c r="M7" s="54">
        <f>SUM(M8:M9)</f>
        <v>51483820</v>
      </c>
    </row>
    <row r="8" spans="1:13" ht="12.75">
      <c r="A8" s="206" t="s">
        <v>152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108844496</v>
      </c>
      <c r="K8" s="7">
        <v>43716845</v>
      </c>
      <c r="L8" s="7">
        <f>M8+71546349</f>
        <v>122630873</v>
      </c>
      <c r="M8" s="7">
        <v>51084524</v>
      </c>
    </row>
    <row r="9" spans="1:13" ht="12.75">
      <c r="A9" s="206" t="s">
        <v>103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907804</v>
      </c>
      <c r="K9" s="7">
        <v>259832</v>
      </c>
      <c r="L9" s="7">
        <f>M9+1110235</f>
        <v>1509531</v>
      </c>
      <c r="M9" s="7">
        <v>399296</v>
      </c>
    </row>
    <row r="10" spans="1:13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3">
        <f>J11+J12+J16+J20+J21+J22+J25+J26</f>
        <v>97807517</v>
      </c>
      <c r="K10" s="53">
        <f>K11+K12+K16+K20+K21+K22+K25+K26</f>
        <v>36038547</v>
      </c>
      <c r="L10" s="53">
        <f>L11+L12+L16+L20+L21+L22+L25+L26</f>
        <v>113724616</v>
      </c>
      <c r="M10" s="53">
        <f>M11+M12+M16+M20+M21+M22+M25+M26</f>
        <v>43870570</v>
      </c>
    </row>
    <row r="11" spans="1:13" ht="12.75">
      <c r="A11" s="206" t="s">
        <v>104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>
        <v>-2222744</v>
      </c>
      <c r="K11" s="7">
        <v>-3981748</v>
      </c>
      <c r="L11" s="7">
        <f>M11-2980979</f>
        <v>-5917510</v>
      </c>
      <c r="M11" s="7">
        <v>-2936531</v>
      </c>
    </row>
    <row r="12" spans="1:13" ht="12.75">
      <c r="A12" s="206" t="s">
        <v>22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3">
        <f>SUM(J13:J15)</f>
        <v>59628094</v>
      </c>
      <c r="K12" s="53">
        <f>SUM(K13:K15)</f>
        <v>24377491</v>
      </c>
      <c r="L12" s="53">
        <f>SUM(L13:L15)</f>
        <v>70568086</v>
      </c>
      <c r="M12" s="53">
        <f>SUM(M13:M15)</f>
        <v>29393686</v>
      </c>
    </row>
    <row r="13" spans="1:13" ht="12.75">
      <c r="A13" s="203" t="s">
        <v>146</v>
      </c>
      <c r="B13" s="204"/>
      <c r="C13" s="204"/>
      <c r="D13" s="204"/>
      <c r="E13" s="204"/>
      <c r="F13" s="204"/>
      <c r="G13" s="204"/>
      <c r="H13" s="205"/>
      <c r="I13" s="1">
        <v>117</v>
      </c>
      <c r="J13" s="7">
        <v>43206642</v>
      </c>
      <c r="K13" s="7">
        <v>17723721</v>
      </c>
      <c r="L13" s="7">
        <f>M13+30062508</f>
        <v>50893397</v>
      </c>
      <c r="M13" s="7">
        <v>20830889</v>
      </c>
    </row>
    <row r="14" spans="1:13" ht="12.75">
      <c r="A14" s="203" t="s">
        <v>147</v>
      </c>
      <c r="B14" s="204"/>
      <c r="C14" s="204"/>
      <c r="D14" s="204"/>
      <c r="E14" s="204"/>
      <c r="F14" s="204"/>
      <c r="G14" s="204"/>
      <c r="H14" s="205"/>
      <c r="I14" s="1">
        <v>118</v>
      </c>
      <c r="J14" s="7">
        <v>662112</v>
      </c>
      <c r="K14" s="7">
        <v>156312</v>
      </c>
      <c r="L14" s="7">
        <f>M14+404665</f>
        <v>586479</v>
      </c>
      <c r="M14" s="7">
        <v>181814</v>
      </c>
    </row>
    <row r="15" spans="1:13" ht="12.75">
      <c r="A15" s="203" t="s">
        <v>61</v>
      </c>
      <c r="B15" s="204"/>
      <c r="C15" s="204"/>
      <c r="D15" s="204"/>
      <c r="E15" s="204"/>
      <c r="F15" s="204"/>
      <c r="G15" s="204"/>
      <c r="H15" s="205"/>
      <c r="I15" s="1">
        <v>119</v>
      </c>
      <c r="J15" s="7">
        <v>15759340</v>
      </c>
      <c r="K15" s="7">
        <v>6497458</v>
      </c>
      <c r="L15" s="7">
        <f>M15+10707227</f>
        <v>19088210</v>
      </c>
      <c r="M15" s="7">
        <v>8380983</v>
      </c>
    </row>
    <row r="16" spans="1:13" ht="12.75">
      <c r="A16" s="206" t="s">
        <v>23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3">
        <f>SUM(J17:J19)</f>
        <v>8346875</v>
      </c>
      <c r="K16" s="53">
        <f>SUM(K17:K19)</f>
        <v>2788912</v>
      </c>
      <c r="L16" s="53">
        <f>SUM(L17:L19)</f>
        <v>10944688</v>
      </c>
      <c r="M16" s="53">
        <f>SUM(M17:M19)</f>
        <v>3890572</v>
      </c>
    </row>
    <row r="17" spans="1:13" ht="12.75">
      <c r="A17" s="203" t="s">
        <v>62</v>
      </c>
      <c r="B17" s="204"/>
      <c r="C17" s="204"/>
      <c r="D17" s="204"/>
      <c r="E17" s="204"/>
      <c r="F17" s="204"/>
      <c r="G17" s="204"/>
      <c r="H17" s="205"/>
      <c r="I17" s="1">
        <v>121</v>
      </c>
      <c r="J17" s="7">
        <v>5277267</v>
      </c>
      <c r="K17" s="7">
        <v>1760785</v>
      </c>
      <c r="L17" s="7">
        <f>M17+4854394</f>
        <v>7483226</v>
      </c>
      <c r="M17" s="7">
        <v>2628832</v>
      </c>
    </row>
    <row r="18" spans="1:13" ht="12.75">
      <c r="A18" s="203" t="s">
        <v>63</v>
      </c>
      <c r="B18" s="204"/>
      <c r="C18" s="204"/>
      <c r="D18" s="204"/>
      <c r="E18" s="204"/>
      <c r="F18" s="204"/>
      <c r="G18" s="204"/>
      <c r="H18" s="205"/>
      <c r="I18" s="1">
        <v>122</v>
      </c>
      <c r="J18" s="7">
        <v>1891790</v>
      </c>
      <c r="K18" s="7">
        <v>635578</v>
      </c>
      <c r="L18" s="7">
        <f>M18+1364469</f>
        <v>2150830</v>
      </c>
      <c r="M18" s="7">
        <v>786361</v>
      </c>
    </row>
    <row r="19" spans="1:13" ht="12.75">
      <c r="A19" s="203" t="s">
        <v>64</v>
      </c>
      <c r="B19" s="204"/>
      <c r="C19" s="204"/>
      <c r="D19" s="204"/>
      <c r="E19" s="204"/>
      <c r="F19" s="204"/>
      <c r="G19" s="204"/>
      <c r="H19" s="205"/>
      <c r="I19" s="1">
        <v>123</v>
      </c>
      <c r="J19" s="7">
        <v>1177818</v>
      </c>
      <c r="K19" s="7">
        <v>392549</v>
      </c>
      <c r="L19" s="7">
        <f>M19+835253</f>
        <v>1310632</v>
      </c>
      <c r="M19" s="7">
        <v>475379</v>
      </c>
    </row>
    <row r="20" spans="1:13" ht="12.75">
      <c r="A20" s="206" t="s">
        <v>105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4677996</v>
      </c>
      <c r="K20" s="7">
        <v>1541645</v>
      </c>
      <c r="L20" s="7">
        <f>M20+3754853</f>
        <v>5639789</v>
      </c>
      <c r="M20" s="7">
        <v>1884936</v>
      </c>
    </row>
    <row r="21" spans="1:13" ht="12.75">
      <c r="A21" s="206" t="s">
        <v>106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6643451</v>
      </c>
      <c r="K21" s="7">
        <v>2564898</v>
      </c>
      <c r="L21" s="7">
        <f>M21+3249760</f>
        <v>5329353</v>
      </c>
      <c r="M21" s="7">
        <v>2079593</v>
      </c>
    </row>
    <row r="22" spans="1:13" ht="12.75">
      <c r="A22" s="206" t="s">
        <v>24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3" t="s">
        <v>137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/>
      <c r="K23" s="7"/>
      <c r="L23" s="7"/>
      <c r="M23" s="7"/>
    </row>
    <row r="24" spans="1:13" ht="12.75">
      <c r="A24" s="203" t="s">
        <v>138</v>
      </c>
      <c r="B24" s="204"/>
      <c r="C24" s="204"/>
      <c r="D24" s="204"/>
      <c r="E24" s="204"/>
      <c r="F24" s="204"/>
      <c r="G24" s="204"/>
      <c r="H24" s="205"/>
      <c r="I24" s="1">
        <v>128</v>
      </c>
      <c r="J24" s="7"/>
      <c r="K24" s="7"/>
      <c r="L24" s="7"/>
      <c r="M24" s="7"/>
    </row>
    <row r="25" spans="1:13" ht="12.75">
      <c r="A25" s="206" t="s">
        <v>107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/>
      <c r="K25" s="7"/>
      <c r="L25" s="7"/>
      <c r="M25" s="7"/>
    </row>
    <row r="26" spans="1:13" ht="12.75">
      <c r="A26" s="206" t="s">
        <v>50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>
        <v>20733845</v>
      </c>
      <c r="K26" s="7">
        <v>8747349</v>
      </c>
      <c r="L26" s="7">
        <f>M26+17602626-730</f>
        <v>27160210</v>
      </c>
      <c r="M26" s="7">
        <v>9558314</v>
      </c>
    </row>
    <row r="27" spans="1:13" ht="12.75">
      <c r="A27" s="206" t="s">
        <v>213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3">
        <f>SUM(J28:J32)</f>
        <v>166739</v>
      </c>
      <c r="K27" s="53">
        <f>SUM(K28:K32)</f>
        <v>28559</v>
      </c>
      <c r="L27" s="53">
        <f>SUM(L28:L32)</f>
        <v>1734878</v>
      </c>
      <c r="M27" s="53">
        <f>SUM(M28:M32)</f>
        <v>849619</v>
      </c>
    </row>
    <row r="28" spans="1:13" ht="12.75">
      <c r="A28" s="206" t="s">
        <v>227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/>
      <c r="K28" s="7"/>
      <c r="L28" s="7">
        <f>M28+242168</f>
        <v>969338</v>
      </c>
      <c r="M28" s="7">
        <v>727170</v>
      </c>
    </row>
    <row r="29" spans="1:13" ht="12.75">
      <c r="A29" s="206" t="s">
        <v>155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164872</v>
      </c>
      <c r="K29" s="7">
        <v>28559</v>
      </c>
      <c r="L29" s="7">
        <f>M29+643091</f>
        <v>732167</v>
      </c>
      <c r="M29" s="7">
        <v>89076</v>
      </c>
    </row>
    <row r="30" spans="1:13" ht="12.75">
      <c r="A30" s="206" t="s">
        <v>139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/>
      <c r="K30" s="7"/>
      <c r="L30" s="7"/>
      <c r="M30" s="7"/>
    </row>
    <row r="31" spans="1:13" ht="12.75">
      <c r="A31" s="206" t="s">
        <v>223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/>
      <c r="L31" s="7"/>
      <c r="M31" s="7"/>
    </row>
    <row r="32" spans="1:13" ht="12.75">
      <c r="A32" s="206" t="s">
        <v>140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>
        <v>1867</v>
      </c>
      <c r="K32" s="7">
        <v>0</v>
      </c>
      <c r="L32" s="7">
        <f>M32</f>
        <v>33373</v>
      </c>
      <c r="M32" s="7">
        <v>33373</v>
      </c>
    </row>
    <row r="33" spans="1:13" ht="12.75">
      <c r="A33" s="206" t="s">
        <v>214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3">
        <f>SUM(J34:J37)</f>
        <v>3080641</v>
      </c>
      <c r="K33" s="53">
        <f>SUM(K34:K37)</f>
        <v>902498</v>
      </c>
      <c r="L33" s="53">
        <f>SUM(L34:L37)</f>
        <v>4068674</v>
      </c>
      <c r="M33" s="53">
        <f>SUM(M34:M37)</f>
        <v>1570735</v>
      </c>
    </row>
    <row r="34" spans="1:13" ht="12.75">
      <c r="A34" s="206" t="s">
        <v>66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/>
      <c r="K34" s="7"/>
      <c r="L34" s="7">
        <f>M34+1509356</f>
        <v>2260871</v>
      </c>
      <c r="M34" s="7">
        <v>751515</v>
      </c>
    </row>
    <row r="35" spans="1:13" ht="12.75">
      <c r="A35" s="206" t="s">
        <v>65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3080641</v>
      </c>
      <c r="K35" s="7">
        <v>902498</v>
      </c>
      <c r="L35" s="7">
        <f>M35+899167</f>
        <v>1718387</v>
      </c>
      <c r="M35" s="7">
        <v>819220</v>
      </c>
    </row>
    <row r="36" spans="1:13" ht="12.75">
      <c r="A36" s="206" t="s">
        <v>224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/>
      <c r="K36" s="7"/>
      <c r="L36" s="7"/>
      <c r="M36" s="7"/>
    </row>
    <row r="37" spans="1:13" ht="12.75">
      <c r="A37" s="206" t="s">
        <v>67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/>
      <c r="K37" s="7"/>
      <c r="L37" s="7">
        <v>89416</v>
      </c>
      <c r="M37" s="7"/>
    </row>
    <row r="38" spans="1:13" ht="12.75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2.75">
      <c r="A40" s="206" t="s">
        <v>225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>
        <f>M40+7258888</f>
        <v>7416833</v>
      </c>
      <c r="M40" s="7">
        <v>157945</v>
      </c>
    </row>
    <row r="41" spans="1:13" ht="12.75">
      <c r="A41" s="206" t="s">
        <v>226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/>
      <c r="M41" s="7"/>
    </row>
    <row r="42" spans="1:13" ht="12.75">
      <c r="A42" s="206" t="s">
        <v>215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3">
        <f>J7+J27+J38+J40</f>
        <v>109919039</v>
      </c>
      <c r="K42" s="53">
        <f>K7+K27+K38+K40</f>
        <v>44005236</v>
      </c>
      <c r="L42" s="53">
        <f>L7+L27+L38+L40</f>
        <v>133292115</v>
      </c>
      <c r="M42" s="53">
        <f>M7+M27+M38+M40</f>
        <v>52491384</v>
      </c>
    </row>
    <row r="43" spans="1:13" ht="12.75">
      <c r="A43" s="206" t="s">
        <v>216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3">
        <f>J10+J33+J39+J41</f>
        <v>100888158</v>
      </c>
      <c r="K43" s="53">
        <f>K10+K33+K39+K41</f>
        <v>36941045</v>
      </c>
      <c r="L43" s="53">
        <f>L10+L33+L39+L41</f>
        <v>117793290</v>
      </c>
      <c r="M43" s="53">
        <f>M10+M33+M39+M41</f>
        <v>45441305</v>
      </c>
    </row>
    <row r="44" spans="1:13" ht="12.75">
      <c r="A44" s="206" t="s">
        <v>236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3">
        <f>J42-J43</f>
        <v>9030881</v>
      </c>
      <c r="K44" s="53">
        <f>K42-K43</f>
        <v>7064191</v>
      </c>
      <c r="L44" s="53">
        <f>L42-L43</f>
        <v>15498825</v>
      </c>
      <c r="M44" s="53">
        <f>M42-M43</f>
        <v>7050079</v>
      </c>
    </row>
    <row r="45" spans="1:13" ht="12.75">
      <c r="A45" s="214" t="s">
        <v>218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3">
        <f>IF(J42&gt;J43,J42-J43,0)</f>
        <v>9030881</v>
      </c>
      <c r="K45" s="53">
        <f>IF(K42&gt;K43,K42-K43,0)</f>
        <v>7064191</v>
      </c>
      <c r="L45" s="53">
        <f>IF(L42&gt;L43,L42-L43,0)</f>
        <v>15498825</v>
      </c>
      <c r="M45" s="53">
        <f>IF(M42&gt;M43,M42-M43,0)</f>
        <v>7050079</v>
      </c>
    </row>
    <row r="46" spans="1:13" ht="12.75">
      <c r="A46" s="214" t="s">
        <v>219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06" t="s">
        <v>217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/>
      <c r="K47" s="7"/>
      <c r="L47" s="7"/>
      <c r="M47" s="7"/>
    </row>
    <row r="48" spans="1:13" ht="12.75">
      <c r="A48" s="206" t="s">
        <v>237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3">
        <f>J44-J47</f>
        <v>9030881</v>
      </c>
      <c r="K48" s="53">
        <f>K44-K47</f>
        <v>7064191</v>
      </c>
      <c r="L48" s="53">
        <f>L44-L47</f>
        <v>15498825</v>
      </c>
      <c r="M48" s="53">
        <f>M44-M47</f>
        <v>7050079</v>
      </c>
    </row>
    <row r="49" spans="1:13" ht="12.75">
      <c r="A49" s="214" t="s">
        <v>192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3">
        <f>IF(J48&gt;0,J48,0)</f>
        <v>9030881</v>
      </c>
      <c r="K49" s="53">
        <f>IF(K48&gt;0,K48,0)</f>
        <v>7064191</v>
      </c>
      <c r="L49" s="53">
        <f>IF(L48&gt;0,L48,0)</f>
        <v>15498825</v>
      </c>
      <c r="M49" s="53">
        <f>IF(M48&gt;0,M48,0)</f>
        <v>7050079</v>
      </c>
    </row>
    <row r="50" spans="1:13" ht="12.75">
      <c r="A50" s="246" t="s">
        <v>220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195" t="s">
        <v>312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</row>
    <row r="52" spans="1:13" ht="12.75" customHeight="1">
      <c r="A52" s="199" t="s">
        <v>187</v>
      </c>
      <c r="B52" s="200"/>
      <c r="C52" s="200"/>
      <c r="D52" s="200"/>
      <c r="E52" s="200"/>
      <c r="F52" s="200"/>
      <c r="G52" s="200"/>
      <c r="H52" s="200"/>
      <c r="I52" s="55"/>
      <c r="J52" s="55"/>
      <c r="K52" s="55"/>
      <c r="L52" s="55"/>
      <c r="M52" s="62"/>
    </row>
    <row r="53" spans="1:13" ht="12.75">
      <c r="A53" s="243" t="s">
        <v>234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/>
      <c r="K53" s="7"/>
      <c r="L53" s="7"/>
      <c r="M53" s="7"/>
    </row>
    <row r="54" spans="1:13" ht="12.75">
      <c r="A54" s="243" t="s">
        <v>235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195" t="s">
        <v>189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</row>
    <row r="56" spans="1:13" ht="12.75">
      <c r="A56" s="199" t="s">
        <v>204</v>
      </c>
      <c r="B56" s="200"/>
      <c r="C56" s="200"/>
      <c r="D56" s="200"/>
      <c r="E56" s="200"/>
      <c r="F56" s="200"/>
      <c r="G56" s="200"/>
      <c r="H56" s="217"/>
      <c r="I56" s="9">
        <v>157</v>
      </c>
      <c r="J56" s="6"/>
      <c r="K56" s="6"/>
      <c r="L56" s="6"/>
      <c r="M56" s="6"/>
    </row>
    <row r="57" spans="1:13" ht="12.75">
      <c r="A57" s="206" t="s">
        <v>221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6" t="s">
        <v>228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12.75">
      <c r="A59" s="206" t="s">
        <v>229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>
      <c r="A60" s="206" t="s">
        <v>45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>
      <c r="A61" s="206" t="s">
        <v>230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231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232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233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222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193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6" t="s">
        <v>194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1">
        <f>J56+J66</f>
        <v>0</v>
      </c>
      <c r="K67" s="61">
        <f>K56+K66</f>
        <v>0</v>
      </c>
      <c r="L67" s="61">
        <f>L56+L66</f>
        <v>0</v>
      </c>
      <c r="M67" s="61">
        <f>M56+M66</f>
        <v>0</v>
      </c>
    </row>
    <row r="68" spans="1:13" ht="12.75" customHeight="1">
      <c r="A68" s="239" t="s">
        <v>313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188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ht="12.75">
      <c r="A70" s="243" t="s">
        <v>234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 ht="12.75">
      <c r="A71" s="236" t="s">
        <v>235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30" sqref="A30:H30"/>
    </sheetView>
  </sheetViews>
  <sheetFormatPr defaultColWidth="9.140625" defaultRowHeight="12.75"/>
  <cols>
    <col min="1" max="7" width="9.140625" style="52" customWidth="1"/>
    <col min="8" max="8" width="4.7109375" style="52" customWidth="1"/>
    <col min="9" max="10" width="9.140625" style="52" customWidth="1"/>
    <col min="11" max="11" width="11.00390625" style="52" customWidth="1"/>
    <col min="12" max="16384" width="9.140625" style="52" customWidth="1"/>
  </cols>
  <sheetData>
    <row r="1" spans="1:11" ht="12.75" customHeight="1">
      <c r="A1" s="258" t="s">
        <v>164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345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341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68">
        <v>2</v>
      </c>
      <c r="J5" s="69" t="s">
        <v>283</v>
      </c>
      <c r="K5" s="69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40</v>
      </c>
      <c r="B7" s="204"/>
      <c r="C7" s="204"/>
      <c r="D7" s="204"/>
      <c r="E7" s="204"/>
      <c r="F7" s="204"/>
      <c r="G7" s="204"/>
      <c r="H7" s="204"/>
      <c r="I7" s="1">
        <v>1</v>
      </c>
      <c r="J7" s="5">
        <v>9030881</v>
      </c>
      <c r="K7" s="6">
        <v>15498825</v>
      </c>
    </row>
    <row r="8" spans="1:11" ht="12.75">
      <c r="A8" s="203" t="s">
        <v>41</v>
      </c>
      <c r="B8" s="204"/>
      <c r="C8" s="204"/>
      <c r="D8" s="204"/>
      <c r="E8" s="204"/>
      <c r="F8" s="204"/>
      <c r="G8" s="204"/>
      <c r="H8" s="204"/>
      <c r="I8" s="1">
        <v>2</v>
      </c>
      <c r="J8" s="5">
        <v>4677996</v>
      </c>
      <c r="K8" s="7">
        <v>5639789</v>
      </c>
    </row>
    <row r="9" spans="1:11" ht="12.75">
      <c r="A9" s="203" t="s">
        <v>42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43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44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3" t="s">
        <v>51</v>
      </c>
      <c r="B12" s="204"/>
      <c r="C12" s="204"/>
      <c r="D12" s="204"/>
      <c r="E12" s="204"/>
      <c r="F12" s="204"/>
      <c r="G12" s="204"/>
      <c r="H12" s="204"/>
      <c r="I12" s="1">
        <v>6</v>
      </c>
      <c r="J12" s="5">
        <v>1065682</v>
      </c>
      <c r="K12" s="7"/>
    </row>
    <row r="13" spans="1:11" ht="12.75">
      <c r="A13" s="206" t="s">
        <v>157</v>
      </c>
      <c r="B13" s="207"/>
      <c r="C13" s="207"/>
      <c r="D13" s="207"/>
      <c r="E13" s="207"/>
      <c r="F13" s="207"/>
      <c r="G13" s="207"/>
      <c r="H13" s="207"/>
      <c r="I13" s="1">
        <v>7</v>
      </c>
      <c r="J13" s="64">
        <f>SUM(J7:J12)</f>
        <v>14774559</v>
      </c>
      <c r="K13" s="64">
        <f>SUM(K7:K12)</f>
        <v>21138614</v>
      </c>
    </row>
    <row r="14" spans="1:11" ht="12.75">
      <c r="A14" s="203" t="s">
        <v>52</v>
      </c>
      <c r="B14" s="204"/>
      <c r="C14" s="204"/>
      <c r="D14" s="204"/>
      <c r="E14" s="204"/>
      <c r="F14" s="204"/>
      <c r="G14" s="204"/>
      <c r="H14" s="204"/>
      <c r="I14" s="1">
        <v>8</v>
      </c>
      <c r="J14" s="5">
        <v>4113086</v>
      </c>
      <c r="K14" s="7">
        <f>84383074+12719748-59782500</f>
        <v>37320322</v>
      </c>
    </row>
    <row r="15" spans="1:11" ht="12.75">
      <c r="A15" s="203" t="s">
        <v>53</v>
      </c>
      <c r="B15" s="204"/>
      <c r="C15" s="204"/>
      <c r="D15" s="204"/>
      <c r="E15" s="204"/>
      <c r="F15" s="204"/>
      <c r="G15" s="204"/>
      <c r="H15" s="204"/>
      <c r="I15" s="1">
        <v>9</v>
      </c>
      <c r="J15" s="5">
        <v>15460860</v>
      </c>
      <c r="K15" s="7">
        <f>12480668-181277+1139216</f>
        <v>13438607</v>
      </c>
    </row>
    <row r="16" spans="1:11" ht="12.75">
      <c r="A16" s="203" t="s">
        <v>54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>
        <v>2903502</v>
      </c>
      <c r="K16" s="7">
        <v>5708217</v>
      </c>
    </row>
    <row r="17" spans="1:11" ht="12.75">
      <c r="A17" s="203" t="s">
        <v>55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>
        <f>181277+12719748+9274891</f>
        <v>22175916</v>
      </c>
    </row>
    <row r="18" spans="1:11" ht="12.75">
      <c r="A18" s="206" t="s">
        <v>158</v>
      </c>
      <c r="B18" s="207"/>
      <c r="C18" s="207"/>
      <c r="D18" s="207"/>
      <c r="E18" s="207"/>
      <c r="F18" s="207"/>
      <c r="G18" s="207"/>
      <c r="H18" s="207"/>
      <c r="I18" s="1">
        <v>12</v>
      </c>
      <c r="J18" s="64">
        <f>SUM(J14:J17)</f>
        <v>22477448</v>
      </c>
      <c r="K18" s="64">
        <f>SUM(K14:K17)</f>
        <v>78643062</v>
      </c>
    </row>
    <row r="19" spans="1:11" ht="12.75">
      <c r="A19" s="206" t="s">
        <v>36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IF(J13&gt;J18,J13-J18,0)</f>
        <v>0</v>
      </c>
      <c r="K19" s="64">
        <f>IF(K13&gt;K18,K13-K18,0)</f>
        <v>0</v>
      </c>
    </row>
    <row r="20" spans="1:11" ht="12.75">
      <c r="A20" s="206" t="s">
        <v>37</v>
      </c>
      <c r="B20" s="207"/>
      <c r="C20" s="207"/>
      <c r="D20" s="207"/>
      <c r="E20" s="207"/>
      <c r="F20" s="207"/>
      <c r="G20" s="207"/>
      <c r="H20" s="207"/>
      <c r="I20" s="1">
        <v>14</v>
      </c>
      <c r="J20" s="64">
        <f>IF(J18&gt;J13,J18-J13,0)</f>
        <v>7702889</v>
      </c>
      <c r="K20" s="64">
        <f>IF(K18&gt;K13,K18-K13,0)</f>
        <v>57504448</v>
      </c>
    </row>
    <row r="21" spans="1:11" ht="12.75">
      <c r="A21" s="195" t="s">
        <v>159</v>
      </c>
      <c r="B21" s="196"/>
      <c r="C21" s="196"/>
      <c r="D21" s="196"/>
      <c r="E21" s="196"/>
      <c r="F21" s="196"/>
      <c r="G21" s="196"/>
      <c r="H21" s="196"/>
      <c r="I21" s="252"/>
      <c r="J21" s="252"/>
      <c r="K21" s="253"/>
    </row>
    <row r="22" spans="1:11" ht="12.75">
      <c r="A22" s="203" t="s">
        <v>178</v>
      </c>
      <c r="B22" s="204"/>
      <c r="C22" s="204"/>
      <c r="D22" s="204"/>
      <c r="E22" s="204"/>
      <c r="F22" s="204"/>
      <c r="G22" s="204"/>
      <c r="H22" s="204"/>
      <c r="I22" s="1">
        <v>15</v>
      </c>
      <c r="J22" s="5">
        <v>319338</v>
      </c>
      <c r="K22" s="7"/>
    </row>
    <row r="23" spans="1:11" ht="12.75">
      <c r="A23" s="203" t="s">
        <v>179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180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181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182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6" t="s">
        <v>168</v>
      </c>
      <c r="B27" s="207"/>
      <c r="C27" s="207"/>
      <c r="D27" s="207"/>
      <c r="E27" s="207"/>
      <c r="F27" s="207"/>
      <c r="G27" s="207"/>
      <c r="H27" s="207"/>
      <c r="I27" s="1">
        <v>20</v>
      </c>
      <c r="J27" s="64">
        <f>SUM(J22:J26)</f>
        <v>319338</v>
      </c>
      <c r="K27" s="64">
        <f>SUM(K22:K26)</f>
        <v>0</v>
      </c>
    </row>
    <row r="28" spans="1:11" ht="12.75">
      <c r="A28" s="203" t="s">
        <v>115</v>
      </c>
      <c r="B28" s="204"/>
      <c r="C28" s="204"/>
      <c r="D28" s="204"/>
      <c r="E28" s="204"/>
      <c r="F28" s="204"/>
      <c r="G28" s="204"/>
      <c r="H28" s="204"/>
      <c r="I28" s="1">
        <v>21</v>
      </c>
      <c r="J28" s="5">
        <v>1929548</v>
      </c>
      <c r="K28" s="7">
        <v>1138836</v>
      </c>
    </row>
    <row r="29" spans="1:11" ht="12.75">
      <c r="A29" s="203" t="s">
        <v>116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16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64">
        <f>SUM(J28:J30)</f>
        <v>1929548</v>
      </c>
      <c r="K31" s="64">
        <f>SUM(K28:K30)</f>
        <v>1138836</v>
      </c>
    </row>
    <row r="32" spans="1:11" ht="12.75">
      <c r="A32" s="206" t="s">
        <v>38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IF(J27&gt;J31,J27-J31,0)</f>
        <v>0</v>
      </c>
      <c r="K32" s="64">
        <f>IF(K27&gt;K31,K27-K31,0)</f>
        <v>0</v>
      </c>
    </row>
    <row r="33" spans="1:11" ht="12.75">
      <c r="A33" s="206" t="s">
        <v>39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IF(J31&gt;J27,J31-J27,0)</f>
        <v>1610210</v>
      </c>
      <c r="K33" s="64">
        <f>IF(K31&gt;K27,K31-K27,0)</f>
        <v>1138836</v>
      </c>
    </row>
    <row r="34" spans="1:11" ht="12.75">
      <c r="A34" s="195" t="s">
        <v>160</v>
      </c>
      <c r="B34" s="196"/>
      <c r="C34" s="196"/>
      <c r="D34" s="196"/>
      <c r="E34" s="196"/>
      <c r="F34" s="196"/>
      <c r="G34" s="196"/>
      <c r="H34" s="196"/>
      <c r="I34" s="252"/>
      <c r="J34" s="252"/>
      <c r="K34" s="253"/>
    </row>
    <row r="35" spans="1:11" ht="12.75">
      <c r="A35" s="203" t="s">
        <v>174</v>
      </c>
      <c r="B35" s="204"/>
      <c r="C35" s="204"/>
      <c r="D35" s="204"/>
      <c r="E35" s="204"/>
      <c r="F35" s="204"/>
      <c r="G35" s="204"/>
      <c r="H35" s="204"/>
      <c r="I35" s="1">
        <v>27</v>
      </c>
      <c r="J35" s="5"/>
      <c r="K35" s="7"/>
    </row>
    <row r="36" spans="1:11" ht="12.75">
      <c r="A36" s="203" t="s">
        <v>29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>
        <v>33578381</v>
      </c>
      <c r="K36" s="7">
        <v>59782500</v>
      </c>
    </row>
    <row r="37" spans="1:11" ht="12.75">
      <c r="A37" s="203" t="s">
        <v>30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6" t="s">
        <v>68</v>
      </c>
      <c r="B38" s="207"/>
      <c r="C38" s="207"/>
      <c r="D38" s="207"/>
      <c r="E38" s="207"/>
      <c r="F38" s="207"/>
      <c r="G38" s="207"/>
      <c r="H38" s="207"/>
      <c r="I38" s="1">
        <v>30</v>
      </c>
      <c r="J38" s="64">
        <f>SUM(J35:J37)</f>
        <v>33578381</v>
      </c>
      <c r="K38" s="64">
        <f>SUM(K35:K37)</f>
        <v>59782500</v>
      </c>
    </row>
    <row r="39" spans="1:11" ht="12.75">
      <c r="A39" s="203" t="s">
        <v>31</v>
      </c>
      <c r="B39" s="204"/>
      <c r="C39" s="204"/>
      <c r="D39" s="204"/>
      <c r="E39" s="204"/>
      <c r="F39" s="204"/>
      <c r="G39" s="204"/>
      <c r="H39" s="204"/>
      <c r="I39" s="1">
        <v>31</v>
      </c>
      <c r="J39" s="5">
        <v>25004684</v>
      </c>
      <c r="K39" s="7">
        <f>41865979</f>
        <v>41865979</v>
      </c>
    </row>
    <row r="40" spans="1:11" ht="12.75">
      <c r="A40" s="203" t="s">
        <v>32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33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34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35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6" t="s">
        <v>69</v>
      </c>
      <c r="B44" s="207"/>
      <c r="C44" s="207"/>
      <c r="D44" s="207"/>
      <c r="E44" s="207"/>
      <c r="F44" s="207"/>
      <c r="G44" s="207"/>
      <c r="H44" s="207"/>
      <c r="I44" s="1">
        <v>36</v>
      </c>
      <c r="J44" s="64">
        <f>SUM(J39:J43)</f>
        <v>25004684</v>
      </c>
      <c r="K44" s="64"/>
    </row>
    <row r="45" spans="1:11" ht="12.75">
      <c r="A45" s="206" t="s">
        <v>17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IF(J38&gt;J44,J38-J44,0)</f>
        <v>8573697</v>
      </c>
      <c r="K45" s="64">
        <f>IF(K38&gt;K44,K38-K44,0)</f>
        <v>59782500</v>
      </c>
    </row>
    <row r="46" spans="1:11" ht="12.75">
      <c r="A46" s="206" t="s">
        <v>18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IF(J44&gt;J38,J44-J38,0)</f>
        <v>0</v>
      </c>
      <c r="K46" s="64">
        <f>IF(K44&gt;K38,K44-K38,0)</f>
        <v>0</v>
      </c>
    </row>
    <row r="47" spans="1:11" ht="12.75">
      <c r="A47" s="203" t="s">
        <v>70</v>
      </c>
      <c r="B47" s="204"/>
      <c r="C47" s="204"/>
      <c r="D47" s="204"/>
      <c r="E47" s="204"/>
      <c r="F47" s="204"/>
      <c r="G47" s="204"/>
      <c r="H47" s="204"/>
      <c r="I47" s="1">
        <v>39</v>
      </c>
      <c r="J47" s="64">
        <f>IF(J19-J20+J32-J33+J45-J46&gt;0,J19-J20+J32-J33+J45-J46,0)</f>
        <v>0</v>
      </c>
      <c r="K47" s="64">
        <f>IF(K19-K20+K32-K33+K45-K46&gt;0,K19-K20+K32-K33+K45-K46,0)</f>
        <v>1139216</v>
      </c>
    </row>
    <row r="48" spans="1:11" ht="12.75">
      <c r="A48" s="203" t="s">
        <v>71</v>
      </c>
      <c r="B48" s="204"/>
      <c r="C48" s="204"/>
      <c r="D48" s="204"/>
      <c r="E48" s="204"/>
      <c r="F48" s="204"/>
      <c r="G48" s="204"/>
      <c r="H48" s="204"/>
      <c r="I48" s="1">
        <v>40</v>
      </c>
      <c r="J48" s="64">
        <f>IF(J20-J19+J33-J32+J46-J45&gt;0,J20-J19+J33-J32+J46-J45,0)</f>
        <v>739402</v>
      </c>
      <c r="K48" s="64">
        <f>IF(K20-K19+K33-K32+K46-K45&gt;0,K20-K19+K33-K32+K46-K45,0)</f>
        <v>0</v>
      </c>
    </row>
    <row r="49" spans="1:11" ht="12.75">
      <c r="A49" s="203" t="s">
        <v>161</v>
      </c>
      <c r="B49" s="204"/>
      <c r="C49" s="204"/>
      <c r="D49" s="204"/>
      <c r="E49" s="204"/>
      <c r="F49" s="204"/>
      <c r="G49" s="204"/>
      <c r="H49" s="204"/>
      <c r="I49" s="1">
        <v>41</v>
      </c>
      <c r="J49" s="5">
        <v>1288424</v>
      </c>
      <c r="K49" s="7">
        <v>225577.34</v>
      </c>
    </row>
    <row r="50" spans="1:11" ht="12.75">
      <c r="A50" s="203" t="s">
        <v>175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/>
      <c r="K50" s="7">
        <v>1139216</v>
      </c>
    </row>
    <row r="51" spans="1:11" ht="12.75">
      <c r="A51" s="203" t="s">
        <v>176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>
        <v>739402</v>
      </c>
      <c r="K51" s="7"/>
    </row>
    <row r="52" spans="1:11" ht="12.75">
      <c r="A52" s="209" t="s">
        <v>177</v>
      </c>
      <c r="B52" s="210"/>
      <c r="C52" s="210"/>
      <c r="D52" s="210"/>
      <c r="E52" s="210"/>
      <c r="F52" s="210"/>
      <c r="G52" s="210"/>
      <c r="H52" s="210"/>
      <c r="I52" s="4">
        <v>44</v>
      </c>
      <c r="J52" s="65">
        <f>J49+J50-J51</f>
        <v>549022</v>
      </c>
      <c r="K52" s="61">
        <f>K49+K50-K51</f>
        <v>1364793.34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J19" sqref="J19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197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7" t="s">
        <v>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6" t="s">
        <v>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72">
        <v>2</v>
      </c>
      <c r="J5" s="73" t="s">
        <v>283</v>
      </c>
      <c r="K5" s="73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199</v>
      </c>
      <c r="B7" s="204"/>
      <c r="C7" s="204"/>
      <c r="D7" s="204"/>
      <c r="E7" s="204"/>
      <c r="F7" s="204"/>
      <c r="G7" s="204"/>
      <c r="H7" s="204"/>
      <c r="I7" s="1">
        <v>1</v>
      </c>
      <c r="J7" s="5"/>
      <c r="K7" s="7"/>
    </row>
    <row r="8" spans="1:11" ht="12.75">
      <c r="A8" s="203" t="s">
        <v>119</v>
      </c>
      <c r="B8" s="204"/>
      <c r="C8" s="204"/>
      <c r="D8" s="204"/>
      <c r="E8" s="204"/>
      <c r="F8" s="204"/>
      <c r="G8" s="204"/>
      <c r="H8" s="204"/>
      <c r="I8" s="1">
        <v>2</v>
      </c>
      <c r="J8" s="5"/>
      <c r="K8" s="7"/>
    </row>
    <row r="9" spans="1:11" ht="12.75">
      <c r="A9" s="203" t="s">
        <v>120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121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122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6" t="s">
        <v>198</v>
      </c>
      <c r="B12" s="207"/>
      <c r="C12" s="207"/>
      <c r="D12" s="207"/>
      <c r="E12" s="207"/>
      <c r="F12" s="207"/>
      <c r="G12" s="207"/>
      <c r="H12" s="207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3" t="s">
        <v>123</v>
      </c>
      <c r="B13" s="204"/>
      <c r="C13" s="204"/>
      <c r="D13" s="204"/>
      <c r="E13" s="204"/>
      <c r="F13" s="204"/>
      <c r="G13" s="204"/>
      <c r="H13" s="204"/>
      <c r="I13" s="1">
        <v>7</v>
      </c>
      <c r="J13" s="5"/>
      <c r="K13" s="7"/>
    </row>
    <row r="14" spans="1:11" ht="12.75">
      <c r="A14" s="203" t="s">
        <v>124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125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/>
    </row>
    <row r="16" spans="1:11" ht="12.75">
      <c r="A16" s="203" t="s">
        <v>126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127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/>
    </row>
    <row r="18" spans="1:11" ht="12.75">
      <c r="A18" s="203" t="s">
        <v>128</v>
      </c>
      <c r="B18" s="204"/>
      <c r="C18" s="204"/>
      <c r="D18" s="204"/>
      <c r="E18" s="204"/>
      <c r="F18" s="204"/>
      <c r="G18" s="204"/>
      <c r="H18" s="204"/>
      <c r="I18" s="1">
        <v>12</v>
      </c>
      <c r="J18" s="5"/>
      <c r="K18" s="7"/>
    </row>
    <row r="19" spans="1:11" ht="12.75">
      <c r="A19" s="206" t="s">
        <v>47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6" t="s">
        <v>108</v>
      </c>
      <c r="B20" s="263"/>
      <c r="C20" s="263"/>
      <c r="D20" s="263"/>
      <c r="E20" s="263"/>
      <c r="F20" s="263"/>
      <c r="G20" s="263"/>
      <c r="H20" s="26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8" t="s">
        <v>109</v>
      </c>
      <c r="B21" s="261"/>
      <c r="C21" s="261"/>
      <c r="D21" s="261"/>
      <c r="E21" s="261"/>
      <c r="F21" s="261"/>
      <c r="G21" s="261"/>
      <c r="H21" s="262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5" t="s">
        <v>159</v>
      </c>
      <c r="B22" s="196"/>
      <c r="C22" s="196"/>
      <c r="D22" s="196"/>
      <c r="E22" s="196"/>
      <c r="F22" s="196"/>
      <c r="G22" s="196"/>
      <c r="H22" s="196"/>
      <c r="I22" s="252"/>
      <c r="J22" s="252"/>
      <c r="K22" s="253"/>
    </row>
    <row r="23" spans="1:11" ht="12.75">
      <c r="A23" s="203" t="s">
        <v>165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166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321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322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3" t="s">
        <v>167</v>
      </c>
      <c r="B27" s="204"/>
      <c r="C27" s="204"/>
      <c r="D27" s="204"/>
      <c r="E27" s="204"/>
      <c r="F27" s="204"/>
      <c r="G27" s="204"/>
      <c r="H27" s="204"/>
      <c r="I27" s="1">
        <v>20</v>
      </c>
      <c r="J27" s="5"/>
      <c r="K27" s="7"/>
    </row>
    <row r="28" spans="1:11" ht="12.75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3" t="s">
        <v>2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3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3" t="s">
        <v>4</v>
      </c>
      <c r="B31" s="204"/>
      <c r="C31" s="204"/>
      <c r="D31" s="204"/>
      <c r="E31" s="204"/>
      <c r="F31" s="204"/>
      <c r="G31" s="204"/>
      <c r="H31" s="204"/>
      <c r="I31" s="1">
        <v>24</v>
      </c>
      <c r="J31" s="5"/>
      <c r="K31" s="7"/>
    </row>
    <row r="32" spans="1:11" ht="12.75">
      <c r="A32" s="206" t="s">
        <v>48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6" t="s">
        <v>110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6" t="s">
        <v>111</v>
      </c>
      <c r="B34" s="207"/>
      <c r="C34" s="207"/>
      <c r="D34" s="207"/>
      <c r="E34" s="207"/>
      <c r="F34" s="207"/>
      <c r="G34" s="207"/>
      <c r="H34" s="20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5" t="s">
        <v>160</v>
      </c>
      <c r="B35" s="196"/>
      <c r="C35" s="196"/>
      <c r="D35" s="196"/>
      <c r="E35" s="196"/>
      <c r="F35" s="196"/>
      <c r="G35" s="196"/>
      <c r="H35" s="196"/>
      <c r="I35" s="252">
        <v>0</v>
      </c>
      <c r="J35" s="252"/>
      <c r="K35" s="253"/>
    </row>
    <row r="36" spans="1:11" ht="12.75">
      <c r="A36" s="203" t="s">
        <v>174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29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3" t="s">
        <v>30</v>
      </c>
      <c r="B38" s="204"/>
      <c r="C38" s="204"/>
      <c r="D38" s="204"/>
      <c r="E38" s="204"/>
      <c r="F38" s="204"/>
      <c r="G38" s="204"/>
      <c r="H38" s="204"/>
      <c r="I38" s="1">
        <v>30</v>
      </c>
      <c r="J38" s="5"/>
      <c r="K38" s="7"/>
    </row>
    <row r="39" spans="1:11" ht="12.75">
      <c r="A39" s="206" t="s">
        <v>49</v>
      </c>
      <c r="B39" s="207"/>
      <c r="C39" s="207"/>
      <c r="D39" s="207"/>
      <c r="E39" s="207"/>
      <c r="F39" s="207"/>
      <c r="G39" s="207"/>
      <c r="H39" s="207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3" t="s">
        <v>31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32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33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34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3" t="s">
        <v>35</v>
      </c>
      <c r="B44" s="204"/>
      <c r="C44" s="204"/>
      <c r="D44" s="204"/>
      <c r="E44" s="204"/>
      <c r="F44" s="204"/>
      <c r="G44" s="204"/>
      <c r="H44" s="204"/>
      <c r="I44" s="1">
        <v>36</v>
      </c>
      <c r="J44" s="5"/>
      <c r="K44" s="7"/>
    </row>
    <row r="45" spans="1:11" ht="12.75">
      <c r="A45" s="206" t="s">
        <v>148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6" t="s">
        <v>162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6" t="s">
        <v>163</v>
      </c>
      <c r="B47" s="207"/>
      <c r="C47" s="207"/>
      <c r="D47" s="207"/>
      <c r="E47" s="207"/>
      <c r="F47" s="207"/>
      <c r="G47" s="207"/>
      <c r="H47" s="20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6" t="s">
        <v>149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6" t="s">
        <v>15</v>
      </c>
      <c r="B49" s="207"/>
      <c r="C49" s="207"/>
      <c r="D49" s="207"/>
      <c r="E49" s="207"/>
      <c r="F49" s="207"/>
      <c r="G49" s="207"/>
      <c r="H49" s="20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6" t="s">
        <v>161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176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18" t="s">
        <v>177</v>
      </c>
      <c r="B53" s="219"/>
      <c r="C53" s="219"/>
      <c r="D53" s="219"/>
      <c r="E53" s="219"/>
      <c r="F53" s="219"/>
      <c r="G53" s="219"/>
      <c r="H53" s="219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C31" sqref="C31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16384" width="9.140625" style="76" customWidth="1"/>
  </cols>
  <sheetData>
    <row r="1" spans="1:12" ht="12.75">
      <c r="A1" s="283" t="s">
        <v>281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5"/>
    </row>
    <row r="2" spans="1:12" ht="15.75">
      <c r="A2" s="42"/>
      <c r="B2" s="74"/>
      <c r="C2" s="268" t="s">
        <v>282</v>
      </c>
      <c r="D2" s="268"/>
      <c r="E2" s="77" t="s">
        <v>324</v>
      </c>
      <c r="F2" s="43" t="s">
        <v>250</v>
      </c>
      <c r="G2" s="269" t="s">
        <v>323</v>
      </c>
      <c r="H2" s="270"/>
      <c r="I2" s="74"/>
      <c r="J2" s="74"/>
      <c r="K2" s="74"/>
      <c r="L2" s="78"/>
    </row>
    <row r="3" spans="1:11" ht="23.25">
      <c r="A3" s="271" t="s">
        <v>59</v>
      </c>
      <c r="B3" s="271"/>
      <c r="C3" s="271"/>
      <c r="D3" s="271"/>
      <c r="E3" s="271"/>
      <c r="F3" s="271"/>
      <c r="G3" s="271"/>
      <c r="H3" s="271"/>
      <c r="I3" s="81" t="s">
        <v>305</v>
      </c>
      <c r="J3" s="82" t="s">
        <v>150</v>
      </c>
      <c r="K3" s="82" t="s">
        <v>151</v>
      </c>
    </row>
    <row r="4" spans="1:11" ht="12.75">
      <c r="A4" s="272">
        <v>1</v>
      </c>
      <c r="B4" s="272"/>
      <c r="C4" s="272"/>
      <c r="D4" s="272"/>
      <c r="E4" s="272"/>
      <c r="F4" s="272"/>
      <c r="G4" s="272"/>
      <c r="H4" s="272"/>
      <c r="I4" s="84">
        <v>2</v>
      </c>
      <c r="J4" s="83" t="s">
        <v>283</v>
      </c>
      <c r="K4" s="83" t="s">
        <v>284</v>
      </c>
    </row>
    <row r="5" spans="1:11" ht="12.75">
      <c r="A5" s="273" t="s">
        <v>285</v>
      </c>
      <c r="B5" s="274"/>
      <c r="C5" s="274"/>
      <c r="D5" s="274"/>
      <c r="E5" s="274"/>
      <c r="F5" s="274"/>
      <c r="G5" s="274"/>
      <c r="H5" s="274"/>
      <c r="I5" s="44">
        <v>1</v>
      </c>
      <c r="J5" s="45">
        <v>69918310</v>
      </c>
      <c r="K5" s="45">
        <v>99918350</v>
      </c>
    </row>
    <row r="6" spans="1:11" ht="12.75">
      <c r="A6" s="273" t="s">
        <v>286</v>
      </c>
      <c r="B6" s="274"/>
      <c r="C6" s="274"/>
      <c r="D6" s="274"/>
      <c r="E6" s="274"/>
      <c r="F6" s="274"/>
      <c r="G6" s="274"/>
      <c r="H6" s="274"/>
      <c r="I6" s="44">
        <v>2</v>
      </c>
      <c r="J6" s="46"/>
      <c r="K6" s="46"/>
    </row>
    <row r="7" spans="1:11" ht="12.75">
      <c r="A7" s="273" t="s">
        <v>287</v>
      </c>
      <c r="B7" s="274"/>
      <c r="C7" s="274"/>
      <c r="D7" s="274"/>
      <c r="E7" s="274"/>
      <c r="F7" s="274"/>
      <c r="G7" s="274"/>
      <c r="H7" s="274"/>
      <c r="I7" s="44">
        <v>3</v>
      </c>
      <c r="J7" s="46"/>
      <c r="K7" s="46"/>
    </row>
    <row r="8" spans="1:11" ht="12.75">
      <c r="A8" s="273" t="s">
        <v>288</v>
      </c>
      <c r="B8" s="274"/>
      <c r="C8" s="274"/>
      <c r="D8" s="274"/>
      <c r="E8" s="274"/>
      <c r="F8" s="274"/>
      <c r="G8" s="274"/>
      <c r="H8" s="274"/>
      <c r="I8" s="44">
        <v>4</v>
      </c>
      <c r="J8" s="46">
        <v>-24622003</v>
      </c>
      <c r="K8" s="46">
        <v>-54664310.85</v>
      </c>
    </row>
    <row r="9" spans="1:11" ht="12.75">
      <c r="A9" s="273" t="s">
        <v>289</v>
      </c>
      <c r="B9" s="274"/>
      <c r="C9" s="274"/>
      <c r="D9" s="274"/>
      <c r="E9" s="274"/>
      <c r="F9" s="274"/>
      <c r="G9" s="274"/>
      <c r="H9" s="274"/>
      <c r="I9" s="44">
        <v>5</v>
      </c>
      <c r="J9" s="46">
        <v>9030881</v>
      </c>
      <c r="K9" s="46">
        <v>15498825.4</v>
      </c>
    </row>
    <row r="10" spans="1:11" ht="12.75">
      <c r="A10" s="273" t="s">
        <v>290</v>
      </c>
      <c r="B10" s="274"/>
      <c r="C10" s="274"/>
      <c r="D10" s="274"/>
      <c r="E10" s="274"/>
      <c r="F10" s="274"/>
      <c r="G10" s="274"/>
      <c r="H10" s="274"/>
      <c r="I10" s="44">
        <v>6</v>
      </c>
      <c r="J10" s="46"/>
      <c r="K10" s="46"/>
    </row>
    <row r="11" spans="1:11" ht="12.75">
      <c r="A11" s="273" t="s">
        <v>291</v>
      </c>
      <c r="B11" s="274"/>
      <c r="C11" s="274"/>
      <c r="D11" s="274"/>
      <c r="E11" s="274"/>
      <c r="F11" s="274"/>
      <c r="G11" s="274"/>
      <c r="H11" s="274"/>
      <c r="I11" s="44">
        <v>7</v>
      </c>
      <c r="J11" s="46"/>
      <c r="K11" s="46"/>
    </row>
    <row r="12" spans="1:11" ht="12.75">
      <c r="A12" s="273" t="s">
        <v>292</v>
      </c>
      <c r="B12" s="274"/>
      <c r="C12" s="274"/>
      <c r="D12" s="274"/>
      <c r="E12" s="274"/>
      <c r="F12" s="274"/>
      <c r="G12" s="274"/>
      <c r="H12" s="274"/>
      <c r="I12" s="44">
        <v>8</v>
      </c>
      <c r="J12" s="46"/>
      <c r="K12" s="46"/>
    </row>
    <row r="13" spans="1:11" ht="12.75">
      <c r="A13" s="273" t="s">
        <v>293</v>
      </c>
      <c r="B13" s="274"/>
      <c r="C13" s="274"/>
      <c r="D13" s="274"/>
      <c r="E13" s="274"/>
      <c r="F13" s="274"/>
      <c r="G13" s="274"/>
      <c r="H13" s="274"/>
      <c r="I13" s="44">
        <v>9</v>
      </c>
      <c r="J13" s="46"/>
      <c r="K13" s="46"/>
    </row>
    <row r="14" spans="1:11" ht="12.75">
      <c r="A14" s="275" t="s">
        <v>294</v>
      </c>
      <c r="B14" s="276"/>
      <c r="C14" s="276"/>
      <c r="D14" s="276"/>
      <c r="E14" s="276"/>
      <c r="F14" s="276"/>
      <c r="G14" s="276"/>
      <c r="H14" s="276"/>
      <c r="I14" s="44">
        <v>10</v>
      </c>
      <c r="J14" s="79">
        <f>SUM(J5:J13)</f>
        <v>54327188</v>
      </c>
      <c r="K14" s="79">
        <f>SUM(K5:K13)</f>
        <v>60752864.55</v>
      </c>
    </row>
    <row r="15" spans="1:11" ht="12.75">
      <c r="A15" s="273" t="s">
        <v>295</v>
      </c>
      <c r="B15" s="274"/>
      <c r="C15" s="274"/>
      <c r="D15" s="274"/>
      <c r="E15" s="274"/>
      <c r="F15" s="274"/>
      <c r="G15" s="274"/>
      <c r="H15" s="274"/>
      <c r="I15" s="44">
        <v>11</v>
      </c>
      <c r="J15" s="46"/>
      <c r="K15" s="46"/>
    </row>
    <row r="16" spans="1:11" ht="12.75">
      <c r="A16" s="273" t="s">
        <v>296</v>
      </c>
      <c r="B16" s="274"/>
      <c r="C16" s="274"/>
      <c r="D16" s="274"/>
      <c r="E16" s="274"/>
      <c r="F16" s="274"/>
      <c r="G16" s="274"/>
      <c r="H16" s="274"/>
      <c r="I16" s="44">
        <v>12</v>
      </c>
      <c r="J16" s="46"/>
      <c r="K16" s="46"/>
    </row>
    <row r="17" spans="1:11" ht="12.75">
      <c r="A17" s="273" t="s">
        <v>297</v>
      </c>
      <c r="B17" s="274"/>
      <c r="C17" s="274"/>
      <c r="D17" s="274"/>
      <c r="E17" s="274"/>
      <c r="F17" s="274"/>
      <c r="G17" s="274"/>
      <c r="H17" s="274"/>
      <c r="I17" s="44">
        <v>13</v>
      </c>
      <c r="J17" s="46"/>
      <c r="K17" s="46"/>
    </row>
    <row r="18" spans="1:11" ht="12.75">
      <c r="A18" s="273" t="s">
        <v>298</v>
      </c>
      <c r="B18" s="274"/>
      <c r="C18" s="274"/>
      <c r="D18" s="274"/>
      <c r="E18" s="274"/>
      <c r="F18" s="274"/>
      <c r="G18" s="274"/>
      <c r="H18" s="274"/>
      <c r="I18" s="44">
        <v>14</v>
      </c>
      <c r="J18" s="46"/>
      <c r="K18" s="46"/>
    </row>
    <row r="19" spans="1:11" ht="12.75">
      <c r="A19" s="273" t="s">
        <v>299</v>
      </c>
      <c r="B19" s="274"/>
      <c r="C19" s="274"/>
      <c r="D19" s="274"/>
      <c r="E19" s="274"/>
      <c r="F19" s="274"/>
      <c r="G19" s="274"/>
      <c r="H19" s="274"/>
      <c r="I19" s="44">
        <v>15</v>
      </c>
      <c r="J19" s="46"/>
      <c r="K19" s="46"/>
    </row>
    <row r="20" spans="1:11" ht="12.75">
      <c r="A20" s="273" t="s">
        <v>300</v>
      </c>
      <c r="B20" s="274"/>
      <c r="C20" s="274"/>
      <c r="D20" s="274"/>
      <c r="E20" s="274"/>
      <c r="F20" s="274"/>
      <c r="G20" s="274"/>
      <c r="H20" s="274"/>
      <c r="I20" s="44">
        <v>16</v>
      </c>
      <c r="J20" s="46"/>
      <c r="K20" s="46"/>
    </row>
    <row r="21" spans="1:11" ht="12.75">
      <c r="A21" s="275" t="s">
        <v>301</v>
      </c>
      <c r="B21" s="276"/>
      <c r="C21" s="276"/>
      <c r="D21" s="276"/>
      <c r="E21" s="276"/>
      <c r="F21" s="276"/>
      <c r="G21" s="276"/>
      <c r="H21" s="276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7" t="s">
        <v>302</v>
      </c>
      <c r="B23" s="278"/>
      <c r="C23" s="278"/>
      <c r="D23" s="278"/>
      <c r="E23" s="278"/>
      <c r="F23" s="278"/>
      <c r="G23" s="278"/>
      <c r="H23" s="278"/>
      <c r="I23" s="47">
        <v>18</v>
      </c>
      <c r="J23" s="45"/>
      <c r="K23" s="45"/>
    </row>
    <row r="24" spans="1:11" ht="17.25" customHeight="1">
      <c r="A24" s="279" t="s">
        <v>303</v>
      </c>
      <c r="B24" s="280"/>
      <c r="C24" s="280"/>
      <c r="D24" s="280"/>
      <c r="E24" s="280"/>
      <c r="F24" s="280"/>
      <c r="G24" s="280"/>
      <c r="H24" s="280"/>
      <c r="I24" s="48">
        <v>19</v>
      </c>
      <c r="J24" s="80"/>
      <c r="K24" s="80"/>
    </row>
    <row r="25" spans="1:11" ht="30" customHeight="1">
      <c r="A25" s="281" t="s">
        <v>304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Windows User</cp:lastModifiedBy>
  <cp:lastPrinted>2017-10-31T08:51:00Z</cp:lastPrinted>
  <dcterms:created xsi:type="dcterms:W3CDTF">2008-10-17T11:51:54Z</dcterms:created>
  <dcterms:modified xsi:type="dcterms:W3CDTF">2017-10-31T08:51:36Z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