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83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<sst xmlns="http://schemas.openxmlformats.org/spreadsheetml/2006/main" count="393" uniqueCount="342">
  <si>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</si>
  <si>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</si>
  <si>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</si>
  <si>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</si>
  <si>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</si>
  <si>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</si>
  <si>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</si>
  <si>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</si>
  <si>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</si>
  <si>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</si>
  <si>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</si>
  <si>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</si>
  <si>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</si>
  <si>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</si>
  <si>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</si>
  <si>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</si>
  <si>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</si>
  <si>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</si>
  <si>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</si>
  <si>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</si>
  <si>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</si>
  <si>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</si>
  <si>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</si>
  <si>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</si>
  <si>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</si>
  <si>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</si>
  <si>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</si>
  <si>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</si>
  <si>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</si>
  <si>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</si>
  <si>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</si>
  <si>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</si>
  <si>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</si>
  <si>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</si>
  <si>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</si>
  <si>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</si>
  <si>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</si>
  <si>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</si>
  <si>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</si>
  <si>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</si>
  <si>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</si>
  <si>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</si>
  <si>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</si>
  <si>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</si>
  <si>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</si>
  <si>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</si>
  <si>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</si>
  <si>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</si>
  <si>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</si>
  <si>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</si>
  <si>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</si>
  <si>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</si>
  <si>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</si>
  <si>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</si>
  <si>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</si>
  <si>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</si>
  <si>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</si>
  <si>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</si>
  <si>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</si>
  <si>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</si>
  <si>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</si>
  <si>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</si>
  <si>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</si>
  <si>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</si>
  <si>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</si>
  <si>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</si>
  <si>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</si>
  <si>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</si>
  <si>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</si>
  <si>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</si>
  <si>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</si>
  <si>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</si>
  <si>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</si>
  <si>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</si>
  <si>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</si>
  <si>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</si>
  <si>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</si>
  <si>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</si>
  <si>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</si>
  <si>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</si>
  <si>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</si>
  <si>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</si>
  <si>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</si>
  <si>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</si>
  <si>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</si>
  <si>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</si>
  <si>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</si>
  <si>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</si>
  <si>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</si>
  <si>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</si>
  <si>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</si>
  <si>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</si>
  <si>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</si>
  <si>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</si>
  <si>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</si>
  <si>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</si>
  <si>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</si>
  <si>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</si>
  <si>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</si>
  <si>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</si>
  <si>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</si>
  <si>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</si>
  <si>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</si>
  <si>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</si>
  <si>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</si>
  <si>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</si>
  <si>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</si>
  <si>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</si>
  <si>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</si>
  <si>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</si>
  <si>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</si>
  <si>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</si>
  <si>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</si>
  <si>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</si>
  <si>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</si>
  <si>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</si>
  <si>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</si>
  <si>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</si>
  <si>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</si>
  <si>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</si>
  <si>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</si>
  <si>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</si>
  <si>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</si>
  <si>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</si>
  <si>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</si>
  <si>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</si>
  <si>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</si>
  <si>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</si>
  <si>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</si>
  <si>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</si>
  <si>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</si>
  <si>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</si>
  <si>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</si>
  <si>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</si>
  <si>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</si>
  <si>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</si>
  <si>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</si>
  <si>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</si>
  <si>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</si>
  <si>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</si>
  <si>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</si>
  <si>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</si>
  <si>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</si>
  <si>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</si>
  <si>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</si>
  <si>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</si>
  <si>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</si>
  <si>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</si>
  <si>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</si>
  <si>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</si>
  <si>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</si>
  <si>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</si>
  <si>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</si>
  <si>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</si>
  <si>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</si>
  <si>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</si>
  <si>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</si>
  <si>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</si>
  <si>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</si>
  <si>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</si>
  <si>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</si>
  <si>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</si>
  <si>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</si>
  <si>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</si>
  <si>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</si>
  <si>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</si>
  <si>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</si>
  <si>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</si>
  <si>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</si>
  <si>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</si>
  <si>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</si>
  <si>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</si>
  <si>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</si>
  <si>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</si>
  <si>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</si>
  <si>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</si>
  <si>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</si>
  <si>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</si>
  <si>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</si>
  <si>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</si>
  <si>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</si>
  <si>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</si>
  <si>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</si>
  <si>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</si>
  <si>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</si>
  <si>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</si>
  <si>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</si>
  <si>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</si>
  <si>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</si>
  <si>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</si>
  <si>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</si>
  <si>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</si>
  <si>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</si>
  <si>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</si>
  <si>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</si>
  <si>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</si>
  <si>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</si>
  <si>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</si>
  <si>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</si>
  <si>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</si>
  <si>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</si>
  <si>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</si>
  <si>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</si>
  <si>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</si>
  <si>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</si>
  <si>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</si>
  <si>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</si>
  <si>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</si>
  <si>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</si>
  <si>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</si>
  <si>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</si>
  <si>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</si>
  <si>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</si>
  <si>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</si>
  <si>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</si>
  <si>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</si>
  <si>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</si>
  <si>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</si>
  <si>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</si>
  <si>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</si>
  <si>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</si>
  <si>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</si>
  <si>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</si>
  <si>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</si>
  <si>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</si>
  <si>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</si>
  <si>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</si>
  <si>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</si>
  <si>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</si>
  <si>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</si>
  <si>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</si>
  <si>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</si>
  <si>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</si>
  <si>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</si>
  <si>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</si>
  <si>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</si>
  <si>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</si>
  <si>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</si>
  <si>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</si>
  <si>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</si>
  <si>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</si>
  <si>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</si>
  <si>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</si>
  <si>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</si>
  <si>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</si>
  <si>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</si>
  <si>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</si>
  <si>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</si>
  <si>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</si>
  <si>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</si>
  <si>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</si>
  <si>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</si>
  <si>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</si>
  <si>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</si>
  <si>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</si>
  <si>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</si>
  <si>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</si>
  <si>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</si>
  <si>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</si>
  <si>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</si>
  <si>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</si>
  <si>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</si>
  <si>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</si>
  <si>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</si>
  <si>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</si>
  <si>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</si>
  <si>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</si>
  <si>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</si>
  <si>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</si>
  <si>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</si>
  <si>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</si>
  <si>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</si>
  <si>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</si>
  <si>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</si>
  <si>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</si>
  <si>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</si>
  <si>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</si>
  <si>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</si>
  <si>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</si>
  <si>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</si>
  <si>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</si>
  <si>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</si>
  <si>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</si>
  <si>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</si>
  <si>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</si>
  <si>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</si>
  <si>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</si>
  <si>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</si>
  <si>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</si>
  <si>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</si>
  <si>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</si>
  <si>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</si>
  <si>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</si>
  <si>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</si>
  <si>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</si>
  <si>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</si>
  <si>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</si>
  <si>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</si>
  <si>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</si>
  <si>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</si>
  <si>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</si>
  <si>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</si>
  <si>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</si>
  <si>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</si>
  <si>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</si>
  <si>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</si>
  <si>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</si>
  <si>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</si>
  <si>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</si>
  <si>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</si>
  <si>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</si>
  <si>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</si>
  <si>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</si>
  <si>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</si>
  <si>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</si>
  <si>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</si>
  <si>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</si>
  <si>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</si>
  <si>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</si>
  <si>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</si>
  <si>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</si>
  <si>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</si>
  <si>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</si>
  <si>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</si>
  <si>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03112322</t>
  </si>
  <si>
    <t>060007362</t>
  </si>
  <si>
    <t>07602786563</t>
  </si>
  <si>
    <t>MARASKA d.d.</t>
  </si>
  <si>
    <t>ZADAR</t>
  </si>
  <si>
    <t>BIOGRADSKA CESTA 64 A</t>
  </si>
  <si>
    <t>maraska@maraska.hr</t>
  </si>
  <si>
    <t>www.maraska.hr</t>
  </si>
  <si>
    <t>ZADARSKA</t>
  </si>
  <si>
    <t>NE</t>
  </si>
  <si>
    <t>1101</t>
  </si>
  <si>
    <t>023/208-805</t>
  </si>
  <si>
    <t>Obveznik: MARASKA D.D.</t>
  </si>
  <si>
    <t>STIPE BEVANDA, ČLAN UPRAVE</t>
  </si>
  <si>
    <t>ŽELJKA SMOLJAN KOMAĆ</t>
  </si>
  <si>
    <t>zeljka.smoljan@maraska.hr</t>
  </si>
  <si>
    <t>u razdoblju 01.01.2017. do 31.12.2017.</t>
  </si>
  <si>
    <t>stanje na dan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</si>
</sst>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aska@maraska.hr" TargetMode="External" /><Relationship Id="rId2" Type="http://schemas.openxmlformats.org/officeDocument/2006/relationships/hyperlink" Target="http://www.maraska.hr/" TargetMode="External" /><Relationship Id="rId3" Type="http://schemas.openxmlformats.org/officeDocument/2006/relationships/hyperlink" Target="mailto:zeljka.smoljan@maras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28">
      <selection activeCell="G55" sqref="G5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5" t="s">
        <v>256</v>
      </c>
      <c r="B1" s="165"/>
      <c r="C1" s="16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6" t="s">
        <v>257</v>
      </c>
      <c r="B2" s="126"/>
      <c r="C2" s="126"/>
      <c r="D2" s="127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8" t="s">
        <v>259</v>
      </c>
      <c r="B4" s="128"/>
      <c r="C4" s="128"/>
      <c r="D4" s="128"/>
      <c r="E4" s="128"/>
      <c r="F4" s="128"/>
      <c r="G4" s="128"/>
      <c r="H4" s="128"/>
      <c r="I4" s="12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9" t="s">
        <v>260</v>
      </c>
      <c r="B6" s="130"/>
      <c r="C6" s="124" t="s">
        <v>324</v>
      </c>
      <c r="D6" s="125"/>
      <c r="E6" s="131"/>
      <c r="F6" s="131"/>
      <c r="G6" s="131"/>
      <c r="H6" s="131"/>
      <c r="I6" s="39"/>
      <c r="J6" s="22"/>
      <c r="K6" s="22"/>
      <c r="L6" s="22"/>
    </row>
    <row r="7" spans="1:12" ht="12.75">
      <c r="A7" s="40"/>
      <c r="B7" s="40"/>
      <c r="C7" s="31"/>
      <c r="D7" s="31"/>
      <c r="E7" s="131"/>
      <c r="F7" s="131"/>
      <c r="G7" s="131"/>
      <c r="H7" s="131"/>
      <c r="I7" s="39"/>
      <c r="J7" s="22"/>
      <c r="K7" s="22"/>
      <c r="L7" s="22"/>
    </row>
    <row r="8" spans="1:12" ht="12.75">
      <c r="A8" s="132" t="s">
        <v>261</v>
      </c>
      <c r="B8" s="133"/>
      <c r="C8" s="124" t="s">
        <v>325</v>
      </c>
      <c r="D8" s="125"/>
      <c r="E8" s="131"/>
      <c r="F8" s="131"/>
      <c r="G8" s="131"/>
      <c r="H8" s="13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1" t="s">
        <v>262</v>
      </c>
      <c r="B10" s="122"/>
      <c r="C10" s="124" t="s">
        <v>326</v>
      </c>
      <c r="D10" s="12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3"/>
      <c r="B11" s="12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9" t="s">
        <v>263</v>
      </c>
      <c r="B12" s="130"/>
      <c r="C12" s="134" t="s">
        <v>327</v>
      </c>
      <c r="D12" s="139"/>
      <c r="E12" s="139"/>
      <c r="F12" s="139"/>
      <c r="G12" s="139"/>
      <c r="H12" s="139"/>
      <c r="I12" s="14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9" t="s">
        <v>264</v>
      </c>
      <c r="B14" s="130"/>
      <c r="C14" s="141">
        <v>23000</v>
      </c>
      <c r="D14" s="142"/>
      <c r="E14" s="31"/>
      <c r="F14" s="134" t="s">
        <v>328</v>
      </c>
      <c r="G14" s="139"/>
      <c r="H14" s="139"/>
      <c r="I14" s="14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9" t="s">
        <v>265</v>
      </c>
      <c r="B16" s="130"/>
      <c r="C16" s="134" t="s">
        <v>329</v>
      </c>
      <c r="D16" s="139"/>
      <c r="E16" s="139"/>
      <c r="F16" s="139"/>
      <c r="G16" s="139"/>
      <c r="H16" s="139"/>
      <c r="I16" s="14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9" t="s">
        <v>266</v>
      </c>
      <c r="B18" s="130"/>
      <c r="C18" s="143" t="s">
        <v>330</v>
      </c>
      <c r="D18" s="144"/>
      <c r="E18" s="144"/>
      <c r="F18" s="144"/>
      <c r="G18" s="144"/>
      <c r="H18" s="144"/>
      <c r="I18" s="145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9" t="s">
        <v>267</v>
      </c>
      <c r="B20" s="130"/>
      <c r="C20" s="143" t="s">
        <v>331</v>
      </c>
      <c r="D20" s="144"/>
      <c r="E20" s="144"/>
      <c r="F20" s="144"/>
      <c r="G20" s="144"/>
      <c r="H20" s="144"/>
      <c r="I20" s="145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9" t="s">
        <v>268</v>
      </c>
      <c r="B22" s="130"/>
      <c r="C22" s="44">
        <v>520</v>
      </c>
      <c r="D22" s="134" t="s">
        <v>328</v>
      </c>
      <c r="E22" s="135"/>
      <c r="F22" s="136"/>
      <c r="G22" s="137"/>
      <c r="H22" s="138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9" t="s">
        <v>269</v>
      </c>
      <c r="B24" s="130"/>
      <c r="C24" s="44">
        <v>13</v>
      </c>
      <c r="D24" s="134" t="s">
        <v>332</v>
      </c>
      <c r="E24" s="135"/>
      <c r="F24" s="135"/>
      <c r="G24" s="136"/>
      <c r="H24" s="38" t="s">
        <v>270</v>
      </c>
      <c r="I24" s="48">
        <v>160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9" t="s">
        <v>272</v>
      </c>
      <c r="B26" s="130"/>
      <c r="C26" s="49" t="s">
        <v>333</v>
      </c>
      <c r="D26" s="50"/>
      <c r="E26" s="22"/>
      <c r="F26" s="51"/>
      <c r="G26" s="129" t="s">
        <v>273</v>
      </c>
      <c r="H26" s="130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7"/>
      <c r="C30" s="147"/>
      <c r="D30" s="148"/>
      <c r="E30" s="146"/>
      <c r="F30" s="147"/>
      <c r="G30" s="147"/>
      <c r="H30" s="124"/>
      <c r="I30" s="125"/>
      <c r="J30" s="22"/>
      <c r="K30" s="22"/>
      <c r="L30" s="22"/>
    </row>
    <row r="31" spans="1:12" ht="12.75">
      <c r="A31" s="45"/>
      <c r="B31" s="45"/>
      <c r="C31" s="43"/>
      <c r="D31" s="155"/>
      <c r="E31" s="155"/>
      <c r="F31" s="155"/>
      <c r="G31" s="156"/>
      <c r="H31" s="31"/>
      <c r="I31" s="57"/>
      <c r="J31" s="22"/>
      <c r="K31" s="22"/>
      <c r="L31" s="22"/>
    </row>
    <row r="32" spans="1:12" ht="12.75">
      <c r="A32" s="146"/>
      <c r="B32" s="147"/>
      <c r="C32" s="147"/>
      <c r="D32" s="148"/>
      <c r="E32" s="146"/>
      <c r="F32" s="147"/>
      <c r="G32" s="147"/>
      <c r="H32" s="124"/>
      <c r="I32" s="12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7"/>
      <c r="C34" s="147"/>
      <c r="D34" s="148"/>
      <c r="E34" s="146"/>
      <c r="F34" s="147"/>
      <c r="G34" s="147"/>
      <c r="H34" s="124"/>
      <c r="I34" s="12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7"/>
      <c r="C36" s="147"/>
      <c r="D36" s="148"/>
      <c r="E36" s="146"/>
      <c r="F36" s="147"/>
      <c r="G36" s="147"/>
      <c r="H36" s="124"/>
      <c r="I36" s="125"/>
      <c r="J36" s="22"/>
      <c r="K36" s="22"/>
      <c r="L36" s="22"/>
    </row>
    <row r="37" spans="1:12" ht="12.75">
      <c r="A37" s="59"/>
      <c r="B37" s="59"/>
      <c r="C37" s="158"/>
      <c r="D37" s="159"/>
      <c r="E37" s="31"/>
      <c r="F37" s="158"/>
      <c r="G37" s="159"/>
      <c r="H37" s="31"/>
      <c r="I37" s="31"/>
      <c r="J37" s="22"/>
      <c r="K37" s="22"/>
      <c r="L37" s="22"/>
    </row>
    <row r="38" spans="1:12" ht="12.75">
      <c r="A38" s="146"/>
      <c r="B38" s="147"/>
      <c r="C38" s="147"/>
      <c r="D38" s="148"/>
      <c r="E38" s="146"/>
      <c r="F38" s="147"/>
      <c r="G38" s="147"/>
      <c r="H38" s="124"/>
      <c r="I38" s="12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7"/>
      <c r="C40" s="147"/>
      <c r="D40" s="148"/>
      <c r="E40" s="146"/>
      <c r="F40" s="147"/>
      <c r="G40" s="147"/>
      <c r="H40" s="124"/>
      <c r="I40" s="12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60" t="s">
        <v>277</v>
      </c>
      <c r="B44" s="161"/>
      <c r="C44" s="124"/>
      <c r="D44" s="125"/>
      <c r="E44" s="32"/>
      <c r="F44" s="134"/>
      <c r="G44" s="147"/>
      <c r="H44" s="147"/>
      <c r="I44" s="148"/>
      <c r="J44" s="22"/>
      <c r="K44" s="22"/>
      <c r="L44" s="22"/>
    </row>
    <row r="45" spans="1:12" ht="12.75">
      <c r="A45" s="59"/>
      <c r="B45" s="59"/>
      <c r="C45" s="158"/>
      <c r="D45" s="159"/>
      <c r="E45" s="31"/>
      <c r="F45" s="158"/>
      <c r="G45" s="166"/>
      <c r="H45" s="67"/>
      <c r="I45" s="67"/>
      <c r="J45" s="22"/>
      <c r="K45" s="22"/>
      <c r="L45" s="22"/>
    </row>
    <row r="46" spans="1:12" ht="12.75">
      <c r="A46" s="160" t="s">
        <v>278</v>
      </c>
      <c r="B46" s="161"/>
      <c r="C46" s="134" t="s">
        <v>338</v>
      </c>
      <c r="D46" s="157"/>
      <c r="E46" s="157"/>
      <c r="F46" s="157"/>
      <c r="G46" s="157"/>
      <c r="H46" s="157"/>
      <c r="I46" s="157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0" t="s">
        <v>280</v>
      </c>
      <c r="B48" s="161"/>
      <c r="C48" s="162" t="s">
        <v>335</v>
      </c>
      <c r="D48" s="163"/>
      <c r="E48" s="164"/>
      <c r="F48" s="32"/>
      <c r="G48" s="38" t="s">
        <v>281</v>
      </c>
      <c r="H48" s="162"/>
      <c r="I48" s="16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0" t="s">
        <v>266</v>
      </c>
      <c r="B50" s="161"/>
      <c r="C50" s="169" t="s">
        <v>339</v>
      </c>
      <c r="D50" s="163"/>
      <c r="E50" s="163"/>
      <c r="F50" s="163"/>
      <c r="G50" s="163"/>
      <c r="H50" s="163"/>
      <c r="I50" s="16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9" t="s">
        <v>282</v>
      </c>
      <c r="B52" s="130"/>
      <c r="C52" s="162" t="s">
        <v>337</v>
      </c>
      <c r="D52" s="163"/>
      <c r="E52" s="163"/>
      <c r="F52" s="163"/>
      <c r="G52" s="163"/>
      <c r="H52" s="163"/>
      <c r="I52" s="140"/>
      <c r="J52" s="22"/>
      <c r="K52" s="22"/>
      <c r="L52" s="22"/>
    </row>
    <row r="53" spans="1:12" ht="12.75">
      <c r="A53" s="69"/>
      <c r="B53" s="69"/>
      <c r="C53" s="172" t="s">
        <v>283</v>
      </c>
      <c r="D53" s="172"/>
      <c r="E53" s="172"/>
      <c r="F53" s="172"/>
      <c r="G53" s="172"/>
      <c r="H53" s="17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0" t="s">
        <v>284</v>
      </c>
      <c r="C55" s="171"/>
      <c r="D55" s="171"/>
      <c r="E55" s="17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6" t="s">
        <v>317</v>
      </c>
      <c r="I56" s="17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6"/>
      <c r="I57" s="17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6"/>
      <c r="I58" s="17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6"/>
      <c r="I59" s="17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6"/>
      <c r="I60" s="17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3" t="s">
        <v>287</v>
      </c>
      <c r="H63" s="174"/>
      <c r="I63" s="17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7"/>
      <c r="H64" s="168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aska@maraska.hr"/>
    <hyperlink ref="C20" r:id="rId2" display="www.maraska.hr"/>
    <hyperlink ref="C50" r:id="rId3" display="zeljka.smoljan@maras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4">
      <selection activeCell="J70" sqref="J70"/>
    </sheetView>
  </sheetViews>
  <sheetFormatPr defaultColWidth="9.140625" defaultRowHeight="12.75"/>
  <cols>
    <col min="10" max="10" width="12.00390625" style="0" customWidth="1"/>
    <col min="11" max="11" width="12.7109375" style="0" customWidth="1"/>
  </cols>
  <sheetData>
    <row r="1" spans="1:11" ht="12.75">
      <c r="A1" s="208" t="s">
        <v>159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>
      <c r="A2" s="212" t="s">
        <v>341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12.7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>
      <c r="A4" s="215" t="s">
        <v>336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34.5" thickBot="1">
      <c r="A5" s="218" t="s">
        <v>61</v>
      </c>
      <c r="B5" s="219"/>
      <c r="C5" s="219"/>
      <c r="D5" s="219"/>
      <c r="E5" s="219"/>
      <c r="F5" s="219"/>
      <c r="G5" s="219"/>
      <c r="H5" s="220"/>
      <c r="I5" s="77" t="s">
        <v>288</v>
      </c>
      <c r="J5" s="78" t="s">
        <v>115</v>
      </c>
      <c r="K5" s="79" t="s">
        <v>116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81">
        <v>2</v>
      </c>
      <c r="J6" s="80">
        <v>3</v>
      </c>
      <c r="K6" s="80">
        <v>4</v>
      </c>
    </row>
    <row r="7" spans="1:11" ht="12.75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7"/>
      <c r="I8" s="6">
        <v>1</v>
      </c>
      <c r="J8" s="11">
        <v>0</v>
      </c>
      <c r="K8" s="11">
        <v>0</v>
      </c>
    </row>
    <row r="9" spans="1:11" ht="12.75">
      <c r="A9" s="196" t="s">
        <v>13</v>
      </c>
      <c r="B9" s="197"/>
      <c r="C9" s="197"/>
      <c r="D9" s="197"/>
      <c r="E9" s="197"/>
      <c r="F9" s="197"/>
      <c r="G9" s="197"/>
      <c r="H9" s="198"/>
      <c r="I9" s="4">
        <v>2</v>
      </c>
      <c r="J9" s="12">
        <f>J10+J17+J27+J36+J40</f>
        <v>124162647</v>
      </c>
      <c r="K9" s="12">
        <f>K10+K17+K27+K36+K40</f>
        <v>160129091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/>
      <c r="K12" s="13"/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124140647</v>
      </c>
      <c r="K17" s="12">
        <f>SUM(K18:K26)</f>
        <v>120961619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30056155</v>
      </c>
      <c r="K18" s="13">
        <v>30056155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28796896</v>
      </c>
      <c r="K19" s="13">
        <v>27386299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10959737</v>
      </c>
      <c r="K20" s="13">
        <v>11082385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4248063</v>
      </c>
      <c r="K21" s="13">
        <v>5132764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>
        <v>50079796</v>
      </c>
      <c r="K22" s="13">
        <v>47292216</v>
      </c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/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/>
      <c r="K24" s="13"/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/>
      <c r="K25" s="13">
        <v>11800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22000</v>
      </c>
      <c r="K27" s="12">
        <f>SUM(K28:K35)</f>
        <v>39167472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>
        <v>0</v>
      </c>
      <c r="K28" s="13"/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>
        <v>0</v>
      </c>
      <c r="K29" s="13">
        <v>39145472</v>
      </c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22000</v>
      </c>
      <c r="K30" s="13">
        <v>22000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>
        <v>0</v>
      </c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0</v>
      </c>
      <c r="K32" s="13"/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0</v>
      </c>
      <c r="K33" s="13"/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>
        <v>0</v>
      </c>
      <c r="K34" s="13"/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>
        <v>0</v>
      </c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/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>
        <v>0</v>
      </c>
      <c r="K37" s="13"/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>
        <v>0</v>
      </c>
      <c r="K38" s="13"/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>
        <v>0</v>
      </c>
      <c r="K39" s="13">
        <v>0</v>
      </c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>
        <v>0</v>
      </c>
      <c r="K40" s="13">
        <v>0</v>
      </c>
    </row>
    <row r="41" spans="1:11" ht="12.75">
      <c r="A41" s="196" t="s">
        <v>248</v>
      </c>
      <c r="B41" s="197"/>
      <c r="C41" s="197"/>
      <c r="D41" s="197"/>
      <c r="E41" s="197"/>
      <c r="F41" s="197"/>
      <c r="G41" s="197"/>
      <c r="H41" s="198"/>
      <c r="I41" s="4">
        <v>34</v>
      </c>
      <c r="J41" s="12">
        <f>J42+J50+J57+J65</f>
        <v>66203558</v>
      </c>
      <c r="K41" s="12">
        <f>K42+K50+K57+K65</f>
        <v>70605225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37096982</v>
      </c>
      <c r="K42" s="12">
        <f>SUM(K43:K49)</f>
        <v>41216063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12352797</v>
      </c>
      <c r="K43" s="13">
        <v>12982121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11527290</v>
      </c>
      <c r="K44" s="13">
        <v>14202076</v>
      </c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13036592</v>
      </c>
      <c r="K45" s="13">
        <v>13857019</v>
      </c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180303</v>
      </c>
      <c r="K46" s="13">
        <v>174847</v>
      </c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/>
      <c r="K47" s="13"/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28803613</v>
      </c>
      <c r="K50" s="12">
        <f>SUM(K51:K56)</f>
        <v>29169523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1112355</v>
      </c>
      <c r="K51" s="13">
        <v>2460892</v>
      </c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27308232</v>
      </c>
      <c r="K52" s="13">
        <v>26105937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179990</v>
      </c>
      <c r="K54" s="13">
        <v>182092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203036</v>
      </c>
      <c r="K55" s="13">
        <v>420602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/>
      <c r="K56" s="13">
        <v>0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77386</v>
      </c>
      <c r="K57" s="12">
        <f>SUM(K58:K64)</f>
        <v>68386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/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77386</v>
      </c>
      <c r="K63" s="13">
        <v>68386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/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225577</v>
      </c>
      <c r="K65" s="13">
        <v>151253</v>
      </c>
    </row>
    <row r="66" spans="1:11" ht="12.75">
      <c r="A66" s="196" t="s">
        <v>58</v>
      </c>
      <c r="B66" s="197"/>
      <c r="C66" s="197"/>
      <c r="D66" s="197"/>
      <c r="E66" s="197"/>
      <c r="F66" s="197"/>
      <c r="G66" s="197"/>
      <c r="H66" s="198"/>
      <c r="I66" s="4">
        <v>59</v>
      </c>
      <c r="J66" s="13">
        <v>1816155</v>
      </c>
      <c r="K66" s="13">
        <v>240646</v>
      </c>
    </row>
    <row r="67" spans="1:11" ht="12.75">
      <c r="A67" s="196" t="s">
        <v>249</v>
      </c>
      <c r="B67" s="197"/>
      <c r="C67" s="197"/>
      <c r="D67" s="197"/>
      <c r="E67" s="197"/>
      <c r="F67" s="197"/>
      <c r="G67" s="197"/>
      <c r="H67" s="198"/>
      <c r="I67" s="4">
        <v>60</v>
      </c>
      <c r="J67" s="12">
        <f>J8+J9+J41+J66</f>
        <v>192182360</v>
      </c>
      <c r="K67" s="12">
        <f>K8+K9+K41+K66</f>
        <v>230974962</v>
      </c>
    </row>
    <row r="68" spans="1:11" ht="12.75">
      <c r="A68" s="202" t="s">
        <v>93</v>
      </c>
      <c r="B68" s="203"/>
      <c r="C68" s="203"/>
      <c r="D68" s="203"/>
      <c r="E68" s="203"/>
      <c r="F68" s="203"/>
      <c r="G68" s="203"/>
      <c r="H68" s="204"/>
      <c r="I68" s="5">
        <v>61</v>
      </c>
      <c r="J68" s="14">
        <v>0</v>
      </c>
      <c r="K68" s="14">
        <v>0</v>
      </c>
    </row>
    <row r="69" spans="1:11" ht="12.75">
      <c r="A69" s="182" t="s">
        <v>60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7"/>
      <c r="I70" s="6">
        <v>62</v>
      </c>
      <c r="J70" s="20">
        <f>J71+J72+J73+J79+J80+J83+J86</f>
        <v>9384354</v>
      </c>
      <c r="K70" s="20">
        <f>K71+K72+K73+K79+K80+K83+K86</f>
        <v>46249215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69918310</v>
      </c>
      <c r="K71" s="13">
        <v>99918350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0</v>
      </c>
      <c r="K74" s="13">
        <v>0</v>
      </c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0</v>
      </c>
      <c r="K75" s="13">
        <v>0</v>
      </c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0</v>
      </c>
      <c r="K76" s="13">
        <v>0</v>
      </c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>
        <v>0</v>
      </c>
      <c r="K77" s="13">
        <v>0</v>
      </c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0</v>
      </c>
      <c r="K78" s="13">
        <v>0</v>
      </c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0</v>
      </c>
      <c r="K79" s="13">
        <v>0</v>
      </c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-66607846</v>
      </c>
      <c r="K80" s="12">
        <f>K81-K82</f>
        <v>-60533956</v>
      </c>
    </row>
    <row r="81" spans="1:11" ht="12.75">
      <c r="A81" s="199" t="s">
        <v>175</v>
      </c>
      <c r="B81" s="200"/>
      <c r="C81" s="200"/>
      <c r="D81" s="200"/>
      <c r="E81" s="200"/>
      <c r="F81" s="200"/>
      <c r="G81" s="200"/>
      <c r="H81" s="201"/>
      <c r="I81" s="4">
        <v>73</v>
      </c>
      <c r="J81" s="13"/>
      <c r="K81" s="13"/>
    </row>
    <row r="82" spans="1:11" ht="12.75">
      <c r="A82" s="199" t="s">
        <v>176</v>
      </c>
      <c r="B82" s="200"/>
      <c r="C82" s="200"/>
      <c r="D82" s="200"/>
      <c r="E82" s="200"/>
      <c r="F82" s="200"/>
      <c r="G82" s="200"/>
      <c r="H82" s="201"/>
      <c r="I82" s="4">
        <v>74</v>
      </c>
      <c r="J82" s="13">
        <v>66607846</v>
      </c>
      <c r="K82" s="13">
        <f>60540091-6135</f>
        <v>60533956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6073890</v>
      </c>
      <c r="K83" s="12">
        <f>K84-K85</f>
        <v>6864821</v>
      </c>
    </row>
    <row r="84" spans="1:11" ht="12.75">
      <c r="A84" s="199" t="s">
        <v>177</v>
      </c>
      <c r="B84" s="200"/>
      <c r="C84" s="200"/>
      <c r="D84" s="200"/>
      <c r="E84" s="200"/>
      <c r="F84" s="200"/>
      <c r="G84" s="200"/>
      <c r="H84" s="201"/>
      <c r="I84" s="4">
        <v>76</v>
      </c>
      <c r="J84" s="13">
        <f>7314481-1240591</f>
        <v>6073890</v>
      </c>
      <c r="K84" s="13">
        <v>6864821</v>
      </c>
    </row>
    <row r="85" spans="1:11" ht="12.75">
      <c r="A85" s="199" t="s">
        <v>178</v>
      </c>
      <c r="B85" s="200"/>
      <c r="C85" s="200"/>
      <c r="D85" s="200"/>
      <c r="E85" s="200"/>
      <c r="F85" s="200"/>
      <c r="G85" s="200"/>
      <c r="H85" s="201"/>
      <c r="I85" s="4">
        <v>77</v>
      </c>
      <c r="J85" s="13"/>
      <c r="K85" s="13"/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6" t="s">
        <v>19</v>
      </c>
      <c r="B87" s="197"/>
      <c r="C87" s="197"/>
      <c r="D87" s="197"/>
      <c r="E87" s="197"/>
      <c r="F87" s="197"/>
      <c r="G87" s="197"/>
      <c r="H87" s="198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0</v>
      </c>
      <c r="K88" s="13">
        <v>0</v>
      </c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>
        <v>0</v>
      </c>
      <c r="K89" s="13">
        <v>0</v>
      </c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0</v>
      </c>
      <c r="K90" s="13">
        <v>0</v>
      </c>
    </row>
    <row r="91" spans="1:11" ht="12.75">
      <c r="A91" s="196" t="s">
        <v>20</v>
      </c>
      <c r="B91" s="197"/>
      <c r="C91" s="197"/>
      <c r="D91" s="197"/>
      <c r="E91" s="197"/>
      <c r="F91" s="197"/>
      <c r="G91" s="197"/>
      <c r="H91" s="198"/>
      <c r="I91" s="4">
        <v>83</v>
      </c>
      <c r="J91" s="12">
        <f>SUM(J92:J100)</f>
        <v>43356788</v>
      </c>
      <c r="K91" s="12">
        <f>SUM(K92:K100)</f>
        <v>127395116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>
        <v>67622514</v>
      </c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/>
      <c r="K93" s="13">
        <v>0</v>
      </c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43356788</v>
      </c>
      <c r="K94" s="13">
        <v>59772602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/>
      <c r="K100" s="13"/>
    </row>
    <row r="101" spans="1:11" ht="12.75">
      <c r="A101" s="196" t="s">
        <v>21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12">
        <f>SUM(J102:J113)</f>
        <v>139403750</v>
      </c>
      <c r="K101" s="12">
        <f>SUM(K102:K113)</f>
        <v>45317618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5291714</v>
      </c>
      <c r="K102" s="13">
        <v>5502754</v>
      </c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98422148</v>
      </c>
      <c r="K103" s="13">
        <v>3164969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11414848</v>
      </c>
      <c r="K104" s="13">
        <v>12394455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579394</v>
      </c>
      <c r="K105" s="13">
        <v>579394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15747199</v>
      </c>
      <c r="K106" s="13">
        <v>18106235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694023</v>
      </c>
      <c r="K109" s="13">
        <v>766736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7254424</v>
      </c>
      <c r="K110" s="13">
        <v>4803075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/>
      <c r="K113" s="13"/>
    </row>
    <row r="114" spans="1:11" ht="12.75">
      <c r="A114" s="196" t="s">
        <v>1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3">
        <v>37468</v>
      </c>
      <c r="K114" s="13">
        <f>12019148-6135</f>
        <v>12013013</v>
      </c>
    </row>
    <row r="115" spans="1:11" ht="12.75">
      <c r="A115" s="196" t="s">
        <v>25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12">
        <f>J70+J87+J91+J101+J114</f>
        <v>192182360</v>
      </c>
      <c r="K115" s="12">
        <f>K70+K87+K91+K101+K114</f>
        <v>230974962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>
        <v>0</v>
      </c>
      <c r="K116" s="14">
        <v>0</v>
      </c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>
        <v>0</v>
      </c>
      <c r="K119" s="13">
        <v>0</v>
      </c>
    </row>
    <row r="120" spans="1:11" ht="12.75">
      <c r="A120" s="193" t="s">
        <v>9</v>
      </c>
      <c r="B120" s="194"/>
      <c r="C120" s="194"/>
      <c r="D120" s="194"/>
      <c r="E120" s="194"/>
      <c r="F120" s="194"/>
      <c r="G120" s="194"/>
      <c r="H120" s="195"/>
      <c r="I120" s="7">
        <v>110</v>
      </c>
      <c r="J120" s="14">
        <v>0</v>
      </c>
      <c r="K120" s="14">
        <v>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0:K85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9">
      <selection activeCell="N44" sqref="N4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8" t="s">
        <v>160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>
      <c r="A2" s="212" t="s">
        <v>340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6" t="s">
        <v>336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4" thickBot="1">
      <c r="A5" s="239" t="s">
        <v>61</v>
      </c>
      <c r="B5" s="239"/>
      <c r="C5" s="239"/>
      <c r="D5" s="239"/>
      <c r="E5" s="239"/>
      <c r="F5" s="239"/>
      <c r="G5" s="239"/>
      <c r="H5" s="239"/>
      <c r="I5" s="77" t="s">
        <v>290</v>
      </c>
      <c r="J5" s="79" t="s">
        <v>156</v>
      </c>
      <c r="K5" s="79" t="s">
        <v>157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7"/>
      <c r="I7" s="6">
        <v>111</v>
      </c>
      <c r="J7" s="20">
        <f>SUM(J8:J9)</f>
        <v>143776240</v>
      </c>
      <c r="K7" s="20">
        <f>SUM(K8:K9)</f>
        <v>163777742</v>
      </c>
    </row>
    <row r="8" spans="1:11" ht="12.75">
      <c r="A8" s="196" t="s">
        <v>158</v>
      </c>
      <c r="B8" s="197"/>
      <c r="C8" s="197"/>
      <c r="D8" s="197"/>
      <c r="E8" s="197"/>
      <c r="F8" s="197"/>
      <c r="G8" s="197"/>
      <c r="H8" s="198"/>
      <c r="I8" s="4">
        <v>112</v>
      </c>
      <c r="J8" s="13">
        <v>141397306</v>
      </c>
      <c r="K8" s="13">
        <v>155206916</v>
      </c>
    </row>
    <row r="9" spans="1:11" ht="12.75">
      <c r="A9" s="196" t="s">
        <v>106</v>
      </c>
      <c r="B9" s="197"/>
      <c r="C9" s="197"/>
      <c r="D9" s="197"/>
      <c r="E9" s="197"/>
      <c r="F9" s="197"/>
      <c r="G9" s="197"/>
      <c r="H9" s="198"/>
      <c r="I9" s="4">
        <v>113</v>
      </c>
      <c r="J9" s="13">
        <v>2378934</v>
      </c>
      <c r="K9" s="13">
        <f>8309903+260406+517</f>
        <v>8570826</v>
      </c>
    </row>
    <row r="10" spans="1:11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4">
        <v>114</v>
      </c>
      <c r="J10" s="12">
        <f>J11+J12+J16+J20+J21+J22+J25+J26</f>
        <v>135005988</v>
      </c>
      <c r="K10" s="12">
        <f>K11+K12+K16+K20+K21+K22+K25+K26</f>
        <v>154528457</v>
      </c>
    </row>
    <row r="11" spans="1:11" ht="12.75">
      <c r="A11" s="196" t="s">
        <v>107</v>
      </c>
      <c r="B11" s="197"/>
      <c r="C11" s="197"/>
      <c r="D11" s="197"/>
      <c r="E11" s="197"/>
      <c r="F11" s="197"/>
      <c r="G11" s="197"/>
      <c r="H11" s="198"/>
      <c r="I11" s="4">
        <v>115</v>
      </c>
      <c r="J11" s="13">
        <v>-1566205</v>
      </c>
      <c r="K11" s="13">
        <v>-3576561</v>
      </c>
    </row>
    <row r="12" spans="1:11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4">
        <v>116</v>
      </c>
      <c r="J12" s="12">
        <f>SUM(J13:J15)</f>
        <v>79601875</v>
      </c>
      <c r="K12" s="12">
        <f>SUM(K13:K15)</f>
        <v>91132359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57394620</v>
      </c>
      <c r="K13" s="13">
        <v>64942033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892621</v>
      </c>
      <c r="K14" s="13">
        <v>702570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21314634</v>
      </c>
      <c r="K15" s="13">
        <v>25487756</v>
      </c>
    </row>
    <row r="16" spans="1:11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4">
        <v>120</v>
      </c>
      <c r="J16" s="12">
        <f>SUM(J17:J19)</f>
        <v>12052390</v>
      </c>
      <c r="K16" s="12">
        <f>SUM(K17:K19)</f>
        <v>14790583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7988473</v>
      </c>
      <c r="K17" s="13">
        <v>10110841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2508709</v>
      </c>
      <c r="K18" s="13">
        <v>2899116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1555208</v>
      </c>
      <c r="K19" s="13">
        <v>1780626</v>
      </c>
    </row>
    <row r="20" spans="1:11" ht="12.75">
      <c r="A20" s="196" t="s">
        <v>108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3">
        <v>6202083</v>
      </c>
      <c r="K20" s="13">
        <v>7558898</v>
      </c>
    </row>
    <row r="21" spans="1:11" ht="12.75">
      <c r="A21" s="196" t="s">
        <v>109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3">
        <v>8823087</v>
      </c>
      <c r="K21" s="13">
        <v>6977417</v>
      </c>
    </row>
    <row r="22" spans="1:11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/>
      <c r="K24" s="13"/>
    </row>
    <row r="25" spans="1:11" ht="12.75">
      <c r="A25" s="196" t="s">
        <v>110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3"/>
      <c r="K25" s="13"/>
    </row>
    <row r="26" spans="1:11" ht="12.75">
      <c r="A26" s="196" t="s">
        <v>52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3">
        <v>29892758</v>
      </c>
      <c r="K26" s="13">
        <v>37645761</v>
      </c>
    </row>
    <row r="27" spans="1:11" ht="12.75">
      <c r="A27" s="196" t="s">
        <v>221</v>
      </c>
      <c r="B27" s="197"/>
      <c r="C27" s="197"/>
      <c r="D27" s="197"/>
      <c r="E27" s="197"/>
      <c r="F27" s="197"/>
      <c r="G27" s="197"/>
      <c r="H27" s="198"/>
      <c r="I27" s="4">
        <v>131</v>
      </c>
      <c r="J27" s="12">
        <f>SUM(J28:J32)</f>
        <v>1415076</v>
      </c>
      <c r="K27" s="12">
        <f>SUM(K28:K32)</f>
        <v>2488508</v>
      </c>
    </row>
    <row r="28" spans="1:11" ht="12.75">
      <c r="A28" s="196" t="s">
        <v>235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3"/>
      <c r="K28" s="13">
        <f>1251514+482417</f>
        <v>1733931</v>
      </c>
    </row>
    <row r="29" spans="1:11" ht="12.75">
      <c r="A29" s="196" t="s">
        <v>161</v>
      </c>
      <c r="B29" s="197"/>
      <c r="C29" s="197"/>
      <c r="D29" s="197"/>
      <c r="E29" s="197"/>
      <c r="F29" s="197"/>
      <c r="G29" s="197"/>
      <c r="H29" s="198"/>
      <c r="I29" s="4">
        <v>133</v>
      </c>
      <c r="J29" s="13">
        <v>1300661</v>
      </c>
      <c r="K29" s="13">
        <f>957664-482417</f>
        <v>475247</v>
      </c>
    </row>
    <row r="30" spans="1:11" ht="12.75">
      <c r="A30" s="196" t="s">
        <v>145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3"/>
      <c r="K30" s="13"/>
    </row>
    <row r="31" spans="1:11" ht="12.75">
      <c r="A31" s="196" t="s">
        <v>231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3"/>
      <c r="K31" s="13"/>
    </row>
    <row r="32" spans="1:11" ht="12.75">
      <c r="A32" s="196" t="s">
        <v>146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3">
        <v>114415</v>
      </c>
      <c r="K32" s="13">
        <v>279330</v>
      </c>
    </row>
    <row r="33" spans="1:11" ht="12.75">
      <c r="A33" s="196" t="s">
        <v>222</v>
      </c>
      <c r="B33" s="197"/>
      <c r="C33" s="197"/>
      <c r="D33" s="197"/>
      <c r="E33" s="197"/>
      <c r="F33" s="197"/>
      <c r="G33" s="197"/>
      <c r="H33" s="198"/>
      <c r="I33" s="4">
        <v>137</v>
      </c>
      <c r="J33" s="12">
        <f>SUM(J34:J37)</f>
        <v>4111438</v>
      </c>
      <c r="K33" s="12">
        <f>SUM(K34:K37)</f>
        <v>5401640</v>
      </c>
    </row>
    <row r="34" spans="1:11" ht="12.75">
      <c r="A34" s="196" t="s">
        <v>68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3">
        <v>590507</v>
      </c>
      <c r="K34" s="13">
        <v>3012385</v>
      </c>
    </row>
    <row r="35" spans="1:11" ht="12.75">
      <c r="A35" s="196" t="s">
        <v>67</v>
      </c>
      <c r="B35" s="197"/>
      <c r="C35" s="197"/>
      <c r="D35" s="197"/>
      <c r="E35" s="197"/>
      <c r="F35" s="197"/>
      <c r="G35" s="197"/>
      <c r="H35" s="198"/>
      <c r="I35" s="4">
        <v>139</v>
      </c>
      <c r="J35" s="13">
        <v>3520931</v>
      </c>
      <c r="K35" s="13">
        <v>2389255</v>
      </c>
    </row>
    <row r="36" spans="1:11" ht="12.75">
      <c r="A36" s="196" t="s">
        <v>232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3"/>
      <c r="K36" s="13"/>
    </row>
    <row r="37" spans="1:11" ht="12.75">
      <c r="A37" s="196" t="s">
        <v>69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3"/>
      <c r="K37" s="13"/>
    </row>
    <row r="38" spans="1:11" ht="12.75">
      <c r="A38" s="196" t="s">
        <v>203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3"/>
      <c r="K38" s="13"/>
    </row>
    <row r="39" spans="1:11" ht="12.75">
      <c r="A39" s="196" t="s">
        <v>204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3"/>
      <c r="K39" s="13"/>
    </row>
    <row r="40" spans="1:11" ht="12.75">
      <c r="A40" s="196" t="s">
        <v>233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3"/>
      <c r="K40" s="13">
        <v>528668</v>
      </c>
    </row>
    <row r="41" spans="1:11" ht="12.75">
      <c r="A41" s="196" t="s">
        <v>234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3"/>
      <c r="K41" s="13"/>
    </row>
    <row r="42" spans="1:11" ht="12.75">
      <c r="A42" s="196" t="s">
        <v>223</v>
      </c>
      <c r="B42" s="197"/>
      <c r="C42" s="197"/>
      <c r="D42" s="197"/>
      <c r="E42" s="197"/>
      <c r="F42" s="197"/>
      <c r="G42" s="197"/>
      <c r="H42" s="198"/>
      <c r="I42" s="4">
        <v>146</v>
      </c>
      <c r="J42" s="12">
        <f>J7+J27+J38+J40</f>
        <v>145191316</v>
      </c>
      <c r="K42" s="12">
        <f>K7+K27+K38+K40</f>
        <v>166794918</v>
      </c>
    </row>
    <row r="43" spans="1:11" ht="12.75">
      <c r="A43" s="196" t="s">
        <v>224</v>
      </c>
      <c r="B43" s="197"/>
      <c r="C43" s="197"/>
      <c r="D43" s="197"/>
      <c r="E43" s="197"/>
      <c r="F43" s="197"/>
      <c r="G43" s="197"/>
      <c r="H43" s="198"/>
      <c r="I43" s="4">
        <v>147</v>
      </c>
      <c r="J43" s="12">
        <f>J10+J33+J39+J41</f>
        <v>139117426</v>
      </c>
      <c r="K43" s="12">
        <f>K10+K33+K39+K41</f>
        <v>159930097</v>
      </c>
    </row>
    <row r="44" spans="1:11" ht="12.75">
      <c r="A44" s="196" t="s">
        <v>244</v>
      </c>
      <c r="B44" s="197"/>
      <c r="C44" s="197"/>
      <c r="D44" s="197"/>
      <c r="E44" s="197"/>
      <c r="F44" s="197"/>
      <c r="G44" s="197"/>
      <c r="H44" s="198"/>
      <c r="I44" s="4">
        <v>148</v>
      </c>
      <c r="J44" s="12">
        <f>J42-J43</f>
        <v>6073890</v>
      </c>
      <c r="K44" s="12">
        <f>K42-K43</f>
        <v>6864821</v>
      </c>
    </row>
    <row r="45" spans="1:11" ht="12.75">
      <c r="A45" s="199" t="s">
        <v>226</v>
      </c>
      <c r="B45" s="200"/>
      <c r="C45" s="200"/>
      <c r="D45" s="200"/>
      <c r="E45" s="200"/>
      <c r="F45" s="200"/>
      <c r="G45" s="200"/>
      <c r="H45" s="201"/>
      <c r="I45" s="4">
        <v>149</v>
      </c>
      <c r="J45" s="12">
        <f>IF(J42&gt;J43,J42-J43,0)</f>
        <v>6073890</v>
      </c>
      <c r="K45" s="12">
        <f>IF(K42&gt;K43,K42-K43,0)</f>
        <v>6864821</v>
      </c>
    </row>
    <row r="46" spans="1:11" ht="12.75">
      <c r="A46" s="199" t="s">
        <v>227</v>
      </c>
      <c r="B46" s="200"/>
      <c r="C46" s="200"/>
      <c r="D46" s="200"/>
      <c r="E46" s="200"/>
      <c r="F46" s="200"/>
      <c r="G46" s="200"/>
      <c r="H46" s="201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6" t="s">
        <v>225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3">
        <v>0</v>
      </c>
      <c r="K47" s="13">
        <v>0</v>
      </c>
    </row>
    <row r="48" spans="1:11" ht="12.75">
      <c r="A48" s="196" t="s">
        <v>245</v>
      </c>
      <c r="B48" s="197"/>
      <c r="C48" s="197"/>
      <c r="D48" s="197"/>
      <c r="E48" s="197"/>
      <c r="F48" s="197"/>
      <c r="G48" s="197"/>
      <c r="H48" s="198"/>
      <c r="I48" s="4">
        <v>152</v>
      </c>
      <c r="J48" s="12">
        <f>J44-J47</f>
        <v>6073890</v>
      </c>
      <c r="K48" s="12">
        <f>K44-K47</f>
        <v>6864821</v>
      </c>
    </row>
    <row r="49" spans="1:11" ht="12.75">
      <c r="A49" s="199" t="s">
        <v>200</v>
      </c>
      <c r="B49" s="200"/>
      <c r="C49" s="200"/>
      <c r="D49" s="200"/>
      <c r="E49" s="200"/>
      <c r="F49" s="200"/>
      <c r="G49" s="200"/>
      <c r="H49" s="201"/>
      <c r="I49" s="4">
        <v>153</v>
      </c>
      <c r="J49" s="12">
        <f>IF(J48&gt;0,J48,0)</f>
        <v>6073890</v>
      </c>
      <c r="K49" s="12">
        <f>IF(K48&gt;0,K48,0)</f>
        <v>6864821</v>
      </c>
    </row>
    <row r="50" spans="1:11" ht="12.75">
      <c r="A50" s="233" t="s">
        <v>228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31"/>
      <c r="J51" s="231"/>
      <c r="K51" s="232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5" t="s">
        <v>242</v>
      </c>
      <c r="B53" s="226"/>
      <c r="C53" s="226"/>
      <c r="D53" s="226"/>
      <c r="E53" s="226"/>
      <c r="F53" s="226"/>
      <c r="G53" s="226"/>
      <c r="H53" s="227"/>
      <c r="I53" s="4">
        <v>155</v>
      </c>
      <c r="J53" s="13">
        <v>0</v>
      </c>
      <c r="K53" s="13">
        <v>0</v>
      </c>
    </row>
    <row r="54" spans="1:11" ht="12.75">
      <c r="A54" s="225" t="s">
        <v>243</v>
      </c>
      <c r="B54" s="226"/>
      <c r="C54" s="226"/>
      <c r="D54" s="226"/>
      <c r="E54" s="226"/>
      <c r="F54" s="226"/>
      <c r="G54" s="226"/>
      <c r="H54" s="227"/>
      <c r="I54" s="4">
        <v>156</v>
      </c>
      <c r="J54" s="14">
        <v>0</v>
      </c>
      <c r="K54" s="14">
        <v>0</v>
      </c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31"/>
      <c r="J55" s="231"/>
      <c r="K55" s="232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7"/>
      <c r="I56" s="21">
        <v>157</v>
      </c>
      <c r="J56" s="11">
        <v>0</v>
      </c>
      <c r="K56" s="11">
        <v>0</v>
      </c>
    </row>
    <row r="57" spans="1:11" ht="12.75">
      <c r="A57" s="196" t="s">
        <v>229</v>
      </c>
      <c r="B57" s="197"/>
      <c r="C57" s="197"/>
      <c r="D57" s="197"/>
      <c r="E57" s="197"/>
      <c r="F57" s="197"/>
      <c r="G57" s="197"/>
      <c r="H57" s="198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6" t="s">
        <v>236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3">
        <v>0</v>
      </c>
      <c r="K58" s="13">
        <v>0</v>
      </c>
    </row>
    <row r="59" spans="1:11" ht="12.75">
      <c r="A59" s="196" t="s">
        <v>237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3">
        <v>0</v>
      </c>
      <c r="K59" s="13">
        <v>0</v>
      </c>
    </row>
    <row r="60" spans="1:11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3">
        <v>0</v>
      </c>
      <c r="K60" s="13">
        <v>0</v>
      </c>
    </row>
    <row r="61" spans="1:11" ht="12.75">
      <c r="A61" s="196" t="s">
        <v>238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3">
        <v>0</v>
      </c>
      <c r="K61" s="13">
        <v>0</v>
      </c>
    </row>
    <row r="62" spans="1:11" ht="12.75">
      <c r="A62" s="196" t="s">
        <v>239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3">
        <v>0</v>
      </c>
      <c r="K62" s="13">
        <v>0</v>
      </c>
    </row>
    <row r="63" spans="1:11" ht="12.75">
      <c r="A63" s="196" t="s">
        <v>240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3">
        <v>0</v>
      </c>
      <c r="K63" s="13">
        <v>0</v>
      </c>
    </row>
    <row r="64" spans="1:11" ht="12.75">
      <c r="A64" s="196" t="s">
        <v>241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3">
        <v>0</v>
      </c>
      <c r="K64" s="13">
        <v>0</v>
      </c>
    </row>
    <row r="65" spans="1:11" ht="12.75">
      <c r="A65" s="196" t="s">
        <v>230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3">
        <v>0</v>
      </c>
      <c r="K65" s="13">
        <v>0</v>
      </c>
    </row>
    <row r="66" spans="1:11" ht="12.75">
      <c r="A66" s="196" t="s">
        <v>201</v>
      </c>
      <c r="B66" s="197"/>
      <c r="C66" s="197"/>
      <c r="D66" s="197"/>
      <c r="E66" s="197"/>
      <c r="F66" s="197"/>
      <c r="G66" s="197"/>
      <c r="H66" s="198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6" t="s">
        <v>202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31"/>
      <c r="J68" s="231"/>
      <c r="K68" s="232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5" t="s">
        <v>242</v>
      </c>
      <c r="B70" s="226"/>
      <c r="C70" s="226"/>
      <c r="D70" s="226"/>
      <c r="E70" s="226"/>
      <c r="F70" s="226"/>
      <c r="G70" s="226"/>
      <c r="H70" s="227"/>
      <c r="I70" s="4">
        <v>169</v>
      </c>
      <c r="J70" s="13">
        <v>0</v>
      </c>
      <c r="K70" s="13">
        <v>0</v>
      </c>
    </row>
    <row r="71" spans="1:11" ht="12.75">
      <c r="A71" s="228" t="s">
        <v>243</v>
      </c>
      <c r="B71" s="229"/>
      <c r="C71" s="229"/>
      <c r="D71" s="229"/>
      <c r="E71" s="229"/>
      <c r="F71" s="229"/>
      <c r="G71" s="229"/>
      <c r="H71" s="230"/>
      <c r="I71" s="7">
        <v>170</v>
      </c>
      <c r="J71" s="14">
        <v>0</v>
      </c>
      <c r="K71" s="14">
        <v>0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19">
      <selection activeCell="O26" sqref="O26"/>
    </sheetView>
  </sheetViews>
  <sheetFormatPr defaultColWidth="9.140625" defaultRowHeight="12.75"/>
  <cols>
    <col min="10" max="10" width="9.421875" style="0" bestFit="1" customWidth="1"/>
    <col min="11" max="12" width="9.8515625" style="0" bestFit="1" customWidth="1"/>
  </cols>
  <sheetData>
    <row r="1" spans="1:11" ht="12.75">
      <c r="A1" s="244" t="s">
        <v>170</v>
      </c>
      <c r="B1" s="245"/>
      <c r="C1" s="245"/>
      <c r="D1" s="245"/>
      <c r="E1" s="245"/>
      <c r="F1" s="245"/>
      <c r="G1" s="245"/>
      <c r="H1" s="245"/>
      <c r="I1" s="245"/>
      <c r="J1" s="246"/>
      <c r="K1" s="210"/>
    </row>
    <row r="2" spans="1:11" ht="12.75">
      <c r="A2" s="248" t="s">
        <v>340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0" t="s">
        <v>336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53" t="s">
        <v>61</v>
      </c>
      <c r="B5" s="253"/>
      <c r="C5" s="253"/>
      <c r="D5" s="253"/>
      <c r="E5" s="253"/>
      <c r="F5" s="253"/>
      <c r="G5" s="253"/>
      <c r="H5" s="253"/>
      <c r="I5" s="87" t="s">
        <v>290</v>
      </c>
      <c r="J5" s="88" t="s">
        <v>156</v>
      </c>
      <c r="K5" s="88" t="s">
        <v>157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9">
        <v>2</v>
      </c>
      <c r="J6" s="90" t="s">
        <v>294</v>
      </c>
      <c r="K6" s="90" t="s">
        <v>295</v>
      </c>
    </row>
    <row r="7" spans="1:11" ht="12.75">
      <c r="A7" s="240" t="s">
        <v>162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13">
        <v>6073890</v>
      </c>
      <c r="K8" s="13">
        <v>6864821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13">
        <v>6202083</v>
      </c>
      <c r="K9" s="13">
        <v>7558898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13"/>
      <c r="K10" s="13"/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13"/>
      <c r="K11" s="13">
        <v>5915767</v>
      </c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13">
        <f>472411+23199118</f>
        <v>23671529</v>
      </c>
      <c r="K12" s="13"/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13">
        <f>4178999-1347140</f>
        <v>2831859</v>
      </c>
      <c r="K13" s="13"/>
    </row>
    <row r="14" spans="1:11" ht="12.75">
      <c r="A14" s="196" t="s">
        <v>163</v>
      </c>
      <c r="B14" s="197"/>
      <c r="C14" s="197"/>
      <c r="D14" s="197"/>
      <c r="E14" s="197"/>
      <c r="F14" s="197"/>
      <c r="G14" s="197"/>
      <c r="H14" s="197"/>
      <c r="I14" s="4">
        <v>7</v>
      </c>
      <c r="J14" s="9">
        <f>SUM(J8:J13)</f>
        <v>38779361</v>
      </c>
      <c r="K14" s="9">
        <f>SUM(K8:K13)</f>
        <v>20339486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13">
        <f>8150647-1347140+3000000+3400000+3168014+10649895</f>
        <v>27021416</v>
      </c>
      <c r="K15" s="13">
        <v>67359200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13">
        <f>-(4598841-4178999-1062847)</f>
        <v>643005</v>
      </c>
      <c r="K16" s="13"/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13"/>
      <c r="K17" s="13">
        <v>4168358</v>
      </c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13">
        <f>37354275+2232-2583626-1240591</f>
        <v>33532290</v>
      </c>
      <c r="K18" s="13">
        <v>23117048</v>
      </c>
    </row>
    <row r="19" spans="1:11" ht="12.75">
      <c r="A19" s="196" t="s">
        <v>164</v>
      </c>
      <c r="B19" s="197"/>
      <c r="C19" s="197"/>
      <c r="D19" s="197"/>
      <c r="E19" s="197"/>
      <c r="F19" s="197"/>
      <c r="G19" s="197"/>
      <c r="H19" s="197"/>
      <c r="I19" s="4">
        <v>12</v>
      </c>
      <c r="J19" s="9">
        <f>SUM(J15:J18)</f>
        <v>61196711</v>
      </c>
      <c r="K19" s="9">
        <f>SUM(K15:K18)</f>
        <v>94644606</v>
      </c>
    </row>
    <row r="20" spans="1:11" ht="12.75">
      <c r="A20" s="196" t="s">
        <v>36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IF(J14&gt;J19,J14-J19,0)</f>
        <v>0</v>
      </c>
      <c r="K20" s="9">
        <f>IF(K14&gt;K19,K14-K19,0)</f>
        <v>0</v>
      </c>
    </row>
    <row r="21" spans="1:11" ht="12.75">
      <c r="A21" s="196" t="s">
        <v>37</v>
      </c>
      <c r="B21" s="197"/>
      <c r="C21" s="197"/>
      <c r="D21" s="197"/>
      <c r="E21" s="197"/>
      <c r="F21" s="197"/>
      <c r="G21" s="197"/>
      <c r="H21" s="197"/>
      <c r="I21" s="4">
        <v>14</v>
      </c>
      <c r="J21" s="9">
        <f>IF(J19&gt;J14,J19-J14,0)</f>
        <v>22417350</v>
      </c>
      <c r="K21" s="9">
        <f>IF(K19&gt;K14,K19-K14,0)</f>
        <v>74305120</v>
      </c>
    </row>
    <row r="22" spans="1:11" ht="12.75">
      <c r="A22" s="240" t="s">
        <v>165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13">
        <f>743632-417922</f>
        <v>325710</v>
      </c>
      <c r="K23" s="13"/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6" t="s">
        <v>174</v>
      </c>
      <c r="B28" s="197"/>
      <c r="C28" s="197"/>
      <c r="D28" s="197"/>
      <c r="E28" s="197"/>
      <c r="F28" s="197"/>
      <c r="G28" s="197"/>
      <c r="H28" s="197"/>
      <c r="I28" s="4">
        <v>20</v>
      </c>
      <c r="J28" s="9">
        <f>SUM(J23:J27)</f>
        <v>325710</v>
      </c>
      <c r="K28" s="12">
        <f>SUM(K23:K27)</f>
        <v>0</v>
      </c>
    </row>
    <row r="29" spans="1:12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13">
        <f>1646198+238462+2234398-1717870</f>
        <v>2401188</v>
      </c>
      <c r="K29" s="13">
        <v>4172267</v>
      </c>
      <c r="L29" s="120"/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13">
        <v>0</v>
      </c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13">
        <v>0</v>
      </c>
      <c r="K31" s="13"/>
    </row>
    <row r="32" spans="1:11" ht="12.75">
      <c r="A32" s="196" t="s">
        <v>5</v>
      </c>
      <c r="B32" s="197"/>
      <c r="C32" s="197"/>
      <c r="D32" s="197"/>
      <c r="E32" s="197"/>
      <c r="F32" s="197"/>
      <c r="G32" s="197"/>
      <c r="H32" s="197"/>
      <c r="I32" s="4">
        <v>24</v>
      </c>
      <c r="J32" s="9">
        <f>SUM(J29:J31)</f>
        <v>2401188</v>
      </c>
      <c r="K32" s="9">
        <f>SUM(K29:K31)</f>
        <v>4172267</v>
      </c>
    </row>
    <row r="33" spans="1:11" ht="12.75">
      <c r="A33" s="196" t="s">
        <v>38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IF(J28&gt;J32,J28-J32,0)</f>
        <v>0</v>
      </c>
      <c r="K33" s="12"/>
    </row>
    <row r="34" spans="1:11" ht="12.75">
      <c r="A34" s="196" t="s">
        <v>39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IF(J32&gt;J28,J32-J28,0)</f>
        <v>2075478</v>
      </c>
      <c r="K34" s="9">
        <f>IF(K32&gt;K28,K32-K28,0)</f>
        <v>4172267</v>
      </c>
    </row>
    <row r="35" spans="1:11" ht="12.75">
      <c r="A35" s="240" t="s">
        <v>166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>
        <v>0</v>
      </c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13">
        <f>10649895+3000000+3400000+3168014+16000000</f>
        <v>36217909</v>
      </c>
      <c r="K37" s="13">
        <v>124405285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13">
        <v>0</v>
      </c>
      <c r="K38" s="13"/>
    </row>
    <row r="39" spans="1:11" ht="12.75">
      <c r="A39" s="196" t="s">
        <v>70</v>
      </c>
      <c r="B39" s="197"/>
      <c r="C39" s="197"/>
      <c r="D39" s="197"/>
      <c r="E39" s="197"/>
      <c r="F39" s="197"/>
      <c r="G39" s="197"/>
      <c r="H39" s="197"/>
      <c r="I39" s="4">
        <v>30</v>
      </c>
      <c r="J39" s="9">
        <f>SUM(J36:J38)</f>
        <v>36217909</v>
      </c>
      <c r="K39" s="9">
        <f>SUM(K36:K38)</f>
        <v>124405285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13">
        <f>12780739-1417279+16000000-15992811</f>
        <v>11370649</v>
      </c>
      <c r="K40" s="13">
        <v>45010762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13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13">
        <f>1335597+81682</f>
        <v>1417279</v>
      </c>
      <c r="K42" s="13">
        <v>991460</v>
      </c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13">
        <v>0</v>
      </c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13">
        <v>0</v>
      </c>
      <c r="K44" s="13"/>
    </row>
    <row r="45" spans="1:11" ht="12.75">
      <c r="A45" s="196" t="s">
        <v>71</v>
      </c>
      <c r="B45" s="197"/>
      <c r="C45" s="197"/>
      <c r="D45" s="197"/>
      <c r="E45" s="197"/>
      <c r="F45" s="197"/>
      <c r="G45" s="197"/>
      <c r="H45" s="197"/>
      <c r="I45" s="4">
        <v>36</v>
      </c>
      <c r="J45" s="9">
        <f>SUM(J40:J44)</f>
        <v>12787928</v>
      </c>
      <c r="K45" s="9">
        <f>SUM(K40:K44)</f>
        <v>46002222</v>
      </c>
    </row>
    <row r="46" spans="1:11" ht="12.75">
      <c r="A46" s="196" t="s">
        <v>17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IF(J39&gt;J45,J39-J45,0)</f>
        <v>23429981</v>
      </c>
      <c r="K46" s="9">
        <f>IF(K39&gt;K45,K39-K45,0)</f>
        <v>78403063</v>
      </c>
    </row>
    <row r="47" spans="1:11" ht="12.75">
      <c r="A47" s="196" t="s">
        <v>18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IF(J45&gt;J39,J45-J39,0)</f>
        <v>0</v>
      </c>
      <c r="K47" s="9">
        <f>IF(K45&gt;K39,K45-K39,0)</f>
        <v>0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2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1062847</v>
      </c>
      <c r="K49" s="9">
        <f>IF(K21-K20+K34-K33+K47-K46&gt;0,K21-K20+K34-K33+K47-K46,0)</f>
        <v>74324</v>
      </c>
      <c r="L49" s="120"/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13">
        <v>1288424</v>
      </c>
      <c r="K50" s="13">
        <v>225577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13"/>
      <c r="K51" s="13"/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13">
        <v>1062847</v>
      </c>
      <c r="K52" s="13">
        <v>74324</v>
      </c>
    </row>
    <row r="53" spans="1:11" ht="12.75">
      <c r="A53" s="193" t="s">
        <v>184</v>
      </c>
      <c r="B53" s="194"/>
      <c r="C53" s="194"/>
      <c r="D53" s="194"/>
      <c r="E53" s="194"/>
      <c r="F53" s="194"/>
      <c r="G53" s="194"/>
      <c r="H53" s="194"/>
      <c r="I53" s="7">
        <v>44</v>
      </c>
      <c r="J53" s="10">
        <f>J50+J51-J52</f>
        <v>225577</v>
      </c>
      <c r="K53" s="10">
        <f>K50+K51-K52</f>
        <v>151253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23:K27 J15:K18 J40:K44 J36:K38 J29:K31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45:K49 J32:K34 J39:K39 J28:K28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36" sqref="A36:K36"/>
    </sheetView>
  </sheetViews>
  <sheetFormatPr defaultColWidth="9.140625" defaultRowHeight="12.75"/>
  <sheetData>
    <row r="1" spans="1:11" ht="12.75">
      <c r="A1" s="244" t="s">
        <v>205</v>
      </c>
      <c r="B1" s="245"/>
      <c r="C1" s="245"/>
      <c r="D1" s="245"/>
      <c r="E1" s="245"/>
      <c r="F1" s="245"/>
      <c r="G1" s="245"/>
      <c r="H1" s="245"/>
      <c r="I1" s="245"/>
      <c r="J1" s="246"/>
      <c r="K1" s="259"/>
    </row>
    <row r="2" spans="1:11" ht="12.75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53" t="s">
        <v>61</v>
      </c>
      <c r="B5" s="253"/>
      <c r="C5" s="253"/>
      <c r="D5" s="253"/>
      <c r="E5" s="253"/>
      <c r="F5" s="253"/>
      <c r="G5" s="253"/>
      <c r="H5" s="253"/>
      <c r="I5" s="87" t="s">
        <v>290</v>
      </c>
      <c r="J5" s="88" t="s">
        <v>156</v>
      </c>
      <c r="K5" s="88" t="s">
        <v>157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9">
        <v>2</v>
      </c>
      <c r="J6" s="90" t="s">
        <v>294</v>
      </c>
      <c r="K6" s="90" t="s">
        <v>295</v>
      </c>
    </row>
    <row r="7" spans="1:11" ht="12.75">
      <c r="A7" s="240" t="s">
        <v>162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6" t="s">
        <v>206</v>
      </c>
      <c r="B13" s="197"/>
      <c r="C13" s="197"/>
      <c r="D13" s="197"/>
      <c r="E13" s="197"/>
      <c r="F13" s="197"/>
      <c r="G13" s="197"/>
      <c r="H13" s="19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6" t="s">
        <v>47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6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2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0" t="s">
        <v>165</v>
      </c>
      <c r="B23" s="241"/>
      <c r="C23" s="241"/>
      <c r="D23" s="241"/>
      <c r="E23" s="241"/>
      <c r="F23" s="241"/>
      <c r="G23" s="241"/>
      <c r="H23" s="241"/>
      <c r="I23" s="242"/>
      <c r="J23" s="242"/>
      <c r="K23" s="243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6" t="s">
        <v>119</v>
      </c>
      <c r="B29" s="197"/>
      <c r="C29" s="197"/>
      <c r="D29" s="197"/>
      <c r="E29" s="197"/>
      <c r="F29" s="197"/>
      <c r="G29" s="197"/>
      <c r="H29" s="19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6" t="s">
        <v>50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6" t="s">
        <v>113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6" t="s">
        <v>114</v>
      </c>
      <c r="B35" s="197"/>
      <c r="C35" s="197"/>
      <c r="D35" s="197"/>
      <c r="E35" s="197"/>
      <c r="F35" s="197"/>
      <c r="G35" s="197"/>
      <c r="H35" s="19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0" t="s">
        <v>166</v>
      </c>
      <c r="B36" s="241"/>
      <c r="C36" s="241"/>
      <c r="D36" s="241"/>
      <c r="E36" s="241"/>
      <c r="F36" s="241"/>
      <c r="G36" s="241"/>
      <c r="H36" s="241"/>
      <c r="I36" s="242">
        <v>0</v>
      </c>
      <c r="J36" s="242"/>
      <c r="K36" s="243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6" t="s">
        <v>51</v>
      </c>
      <c r="B40" s="197"/>
      <c r="C40" s="197"/>
      <c r="D40" s="197"/>
      <c r="E40" s="197"/>
      <c r="F40" s="197"/>
      <c r="G40" s="197"/>
      <c r="H40" s="19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6" t="s">
        <v>154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6" t="s">
        <v>168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6" t="s">
        <v>169</v>
      </c>
      <c r="B48" s="197"/>
      <c r="C48" s="197"/>
      <c r="D48" s="197"/>
      <c r="E48" s="197"/>
      <c r="F48" s="197"/>
      <c r="G48" s="197"/>
      <c r="H48" s="19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6" t="s">
        <v>155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6" t="s">
        <v>15</v>
      </c>
      <c r="B50" s="197"/>
      <c r="C50" s="197"/>
      <c r="D50" s="197"/>
      <c r="E50" s="197"/>
      <c r="F50" s="197"/>
      <c r="G50" s="197"/>
      <c r="H50" s="19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6" t="s">
        <v>167</v>
      </c>
      <c r="B51" s="197"/>
      <c r="C51" s="197"/>
      <c r="D51" s="197"/>
      <c r="E51" s="197"/>
      <c r="F51" s="197"/>
      <c r="G51" s="197"/>
      <c r="H51" s="197"/>
      <c r="I51" s="4">
        <v>42</v>
      </c>
      <c r="J51" s="8"/>
      <c r="K51" s="13"/>
    </row>
    <row r="52" spans="1:11" ht="12.75">
      <c r="A52" s="196" t="s">
        <v>182</v>
      </c>
      <c r="B52" s="197"/>
      <c r="C52" s="197"/>
      <c r="D52" s="197"/>
      <c r="E52" s="197"/>
      <c r="F52" s="197"/>
      <c r="G52" s="197"/>
      <c r="H52" s="197"/>
      <c r="I52" s="4">
        <v>43</v>
      </c>
      <c r="J52" s="8"/>
      <c r="K52" s="13"/>
    </row>
    <row r="53" spans="1:11" ht="12.75">
      <c r="A53" s="196" t="s">
        <v>183</v>
      </c>
      <c r="B53" s="197"/>
      <c r="C53" s="197"/>
      <c r="D53" s="197"/>
      <c r="E53" s="197"/>
      <c r="F53" s="197"/>
      <c r="G53" s="197"/>
      <c r="H53" s="197"/>
      <c r="I53" s="4">
        <v>44</v>
      </c>
      <c r="J53" s="8"/>
      <c r="K53" s="13"/>
    </row>
    <row r="54" spans="1:11" ht="12.75">
      <c r="A54" s="202" t="s">
        <v>184</v>
      </c>
      <c r="B54" s="203"/>
      <c r="C54" s="203"/>
      <c r="D54" s="203"/>
      <c r="E54" s="203"/>
      <c r="F54" s="203"/>
      <c r="G54" s="203"/>
      <c r="H54" s="20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J18" sqref="J18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9.421875" style="98" bestFit="1" customWidth="1"/>
    <col min="11" max="11" width="10.421875" style="98" bestFit="1" customWidth="1"/>
    <col min="12" max="16384" width="9.140625" style="98" customWidth="1"/>
  </cols>
  <sheetData>
    <row r="1" spans="1:12" ht="12.75">
      <c r="A1" s="275" t="s">
        <v>292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97"/>
    </row>
    <row r="2" spans="1:12" ht="15.75">
      <c r="A2" s="95"/>
      <c r="B2" s="96"/>
      <c r="C2" s="262" t="s">
        <v>293</v>
      </c>
      <c r="D2" s="262"/>
      <c r="E2" s="100">
        <v>42736</v>
      </c>
      <c r="F2" s="99" t="s">
        <v>258</v>
      </c>
      <c r="G2" s="263">
        <v>43100</v>
      </c>
      <c r="H2" s="264"/>
      <c r="I2" s="96"/>
      <c r="J2" s="96"/>
      <c r="K2" s="96"/>
      <c r="L2" s="101"/>
    </row>
    <row r="3" spans="1:11" ht="24" thickBot="1">
      <c r="A3" s="265" t="s">
        <v>61</v>
      </c>
      <c r="B3" s="265"/>
      <c r="C3" s="265"/>
      <c r="D3" s="265"/>
      <c r="E3" s="265"/>
      <c r="F3" s="265"/>
      <c r="G3" s="265"/>
      <c r="H3" s="265"/>
      <c r="I3" s="102" t="s">
        <v>316</v>
      </c>
      <c r="J3" s="103" t="s">
        <v>156</v>
      </c>
      <c r="K3" s="103" t="s">
        <v>157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105">
        <v>2</v>
      </c>
      <c r="J4" s="104" t="s">
        <v>294</v>
      </c>
      <c r="K4" s="104" t="s">
        <v>295</v>
      </c>
    </row>
    <row r="5" spans="1:11" ht="12.75">
      <c r="A5" s="260" t="s">
        <v>296</v>
      </c>
      <c r="B5" s="261"/>
      <c r="C5" s="261"/>
      <c r="D5" s="261"/>
      <c r="E5" s="261"/>
      <c r="F5" s="261"/>
      <c r="G5" s="261"/>
      <c r="H5" s="261"/>
      <c r="I5" s="106">
        <v>1</v>
      </c>
      <c r="J5" s="118">
        <v>69918310</v>
      </c>
      <c r="K5" s="118">
        <v>99918350</v>
      </c>
    </row>
    <row r="6" spans="1:11" ht="12.75">
      <c r="A6" s="260" t="s">
        <v>297</v>
      </c>
      <c r="B6" s="261"/>
      <c r="C6" s="261"/>
      <c r="D6" s="261"/>
      <c r="E6" s="261"/>
      <c r="F6" s="261"/>
      <c r="G6" s="261"/>
      <c r="H6" s="261"/>
      <c r="I6" s="106">
        <v>2</v>
      </c>
      <c r="J6" s="119">
        <v>0</v>
      </c>
      <c r="K6" s="119">
        <v>0</v>
      </c>
    </row>
    <row r="7" spans="1:11" ht="12.75">
      <c r="A7" s="260" t="s">
        <v>298</v>
      </c>
      <c r="B7" s="261"/>
      <c r="C7" s="261"/>
      <c r="D7" s="261"/>
      <c r="E7" s="261"/>
      <c r="F7" s="261"/>
      <c r="G7" s="261"/>
      <c r="H7" s="261"/>
      <c r="I7" s="106">
        <v>3</v>
      </c>
      <c r="J7" s="119">
        <v>0</v>
      </c>
      <c r="K7" s="119">
        <v>0</v>
      </c>
    </row>
    <row r="8" spans="1:11" ht="12.75">
      <c r="A8" s="260" t="s">
        <v>299</v>
      </c>
      <c r="B8" s="261"/>
      <c r="C8" s="261"/>
      <c r="D8" s="261"/>
      <c r="E8" s="261"/>
      <c r="F8" s="261"/>
      <c r="G8" s="261"/>
      <c r="H8" s="261"/>
      <c r="I8" s="106">
        <v>4</v>
      </c>
      <c r="J8" s="119">
        <v>-66607846</v>
      </c>
      <c r="K8" s="119">
        <v>-60540091</v>
      </c>
    </row>
    <row r="9" spans="1:11" ht="12.75">
      <c r="A9" s="260" t="s">
        <v>300</v>
      </c>
      <c r="B9" s="261"/>
      <c r="C9" s="261"/>
      <c r="D9" s="261"/>
      <c r="E9" s="261"/>
      <c r="F9" s="261"/>
      <c r="G9" s="261"/>
      <c r="H9" s="261"/>
      <c r="I9" s="106">
        <v>5</v>
      </c>
      <c r="J9" s="119">
        <v>6073890</v>
      </c>
      <c r="K9" s="119">
        <v>6864821</v>
      </c>
    </row>
    <row r="10" spans="1:11" ht="12.75">
      <c r="A10" s="260" t="s">
        <v>301</v>
      </c>
      <c r="B10" s="261"/>
      <c r="C10" s="261"/>
      <c r="D10" s="261"/>
      <c r="E10" s="261"/>
      <c r="F10" s="261"/>
      <c r="G10" s="261"/>
      <c r="H10" s="261"/>
      <c r="I10" s="106">
        <v>6</v>
      </c>
      <c r="J10" s="108">
        <v>0</v>
      </c>
      <c r="K10" s="108">
        <v>0</v>
      </c>
    </row>
    <row r="11" spans="1:11" ht="12.75">
      <c r="A11" s="260" t="s">
        <v>302</v>
      </c>
      <c r="B11" s="261"/>
      <c r="C11" s="261"/>
      <c r="D11" s="261"/>
      <c r="E11" s="261"/>
      <c r="F11" s="261"/>
      <c r="G11" s="261"/>
      <c r="H11" s="261"/>
      <c r="I11" s="106">
        <v>7</v>
      </c>
      <c r="J11" s="108">
        <v>0</v>
      </c>
      <c r="K11" s="108">
        <v>0</v>
      </c>
    </row>
    <row r="12" spans="1:11" ht="12.75">
      <c r="A12" s="260" t="s">
        <v>303</v>
      </c>
      <c r="B12" s="261"/>
      <c r="C12" s="261"/>
      <c r="D12" s="261"/>
      <c r="E12" s="261"/>
      <c r="F12" s="261"/>
      <c r="G12" s="261"/>
      <c r="H12" s="261"/>
      <c r="I12" s="106">
        <v>8</v>
      </c>
      <c r="J12" s="108">
        <v>0</v>
      </c>
      <c r="K12" s="108">
        <v>0</v>
      </c>
    </row>
    <row r="13" spans="1:11" ht="12.75">
      <c r="A13" s="260" t="s">
        <v>304</v>
      </c>
      <c r="B13" s="261"/>
      <c r="C13" s="261"/>
      <c r="D13" s="261"/>
      <c r="E13" s="261"/>
      <c r="F13" s="261"/>
      <c r="G13" s="261"/>
      <c r="H13" s="261"/>
      <c r="I13" s="106">
        <v>9</v>
      </c>
      <c r="J13" s="108">
        <v>0</v>
      </c>
      <c r="K13" s="108">
        <v>0</v>
      </c>
    </row>
    <row r="14" spans="1:11" ht="12.75">
      <c r="A14" s="271" t="s">
        <v>305</v>
      </c>
      <c r="B14" s="272"/>
      <c r="C14" s="272"/>
      <c r="D14" s="272"/>
      <c r="E14" s="272"/>
      <c r="F14" s="272"/>
      <c r="G14" s="272"/>
      <c r="H14" s="272"/>
      <c r="I14" s="106">
        <v>10</v>
      </c>
      <c r="J14" s="109">
        <f>SUM(J5:J13)</f>
        <v>9384354</v>
      </c>
      <c r="K14" s="109">
        <f>SUM(K5:K13)</f>
        <v>46243080</v>
      </c>
    </row>
    <row r="15" spans="1:11" ht="12.75">
      <c r="A15" s="260" t="s">
        <v>306</v>
      </c>
      <c r="B15" s="261"/>
      <c r="C15" s="261"/>
      <c r="D15" s="261"/>
      <c r="E15" s="261"/>
      <c r="F15" s="261"/>
      <c r="G15" s="261"/>
      <c r="H15" s="261"/>
      <c r="I15" s="106">
        <v>11</v>
      </c>
      <c r="J15" s="108">
        <v>0</v>
      </c>
      <c r="K15" s="108">
        <v>0</v>
      </c>
    </row>
    <row r="16" spans="1:11" ht="12.75">
      <c r="A16" s="260" t="s">
        <v>307</v>
      </c>
      <c r="B16" s="261"/>
      <c r="C16" s="261"/>
      <c r="D16" s="261"/>
      <c r="E16" s="261"/>
      <c r="F16" s="261"/>
      <c r="G16" s="261"/>
      <c r="H16" s="261"/>
      <c r="I16" s="106">
        <v>12</v>
      </c>
      <c r="J16" s="108">
        <v>0</v>
      </c>
      <c r="K16" s="108">
        <v>0</v>
      </c>
    </row>
    <row r="17" spans="1:11" ht="12.75">
      <c r="A17" s="260" t="s">
        <v>308</v>
      </c>
      <c r="B17" s="261"/>
      <c r="C17" s="261"/>
      <c r="D17" s="261"/>
      <c r="E17" s="261"/>
      <c r="F17" s="261"/>
      <c r="G17" s="261"/>
      <c r="H17" s="261"/>
      <c r="I17" s="106">
        <v>13</v>
      </c>
      <c r="J17" s="108">
        <v>0</v>
      </c>
      <c r="K17" s="108">
        <v>0</v>
      </c>
    </row>
    <row r="18" spans="1:11" ht="12.75">
      <c r="A18" s="260" t="s">
        <v>309</v>
      </c>
      <c r="B18" s="261"/>
      <c r="C18" s="261"/>
      <c r="D18" s="261"/>
      <c r="E18" s="261"/>
      <c r="F18" s="261"/>
      <c r="G18" s="261"/>
      <c r="H18" s="261"/>
      <c r="I18" s="106">
        <v>14</v>
      </c>
      <c r="J18" s="108">
        <v>0</v>
      </c>
      <c r="K18" s="108">
        <v>0</v>
      </c>
    </row>
    <row r="19" spans="1:11" ht="12.75">
      <c r="A19" s="260" t="s">
        <v>310</v>
      </c>
      <c r="B19" s="261"/>
      <c r="C19" s="261"/>
      <c r="D19" s="261"/>
      <c r="E19" s="261"/>
      <c r="F19" s="261"/>
      <c r="G19" s="261"/>
      <c r="H19" s="261"/>
      <c r="I19" s="106">
        <v>15</v>
      </c>
      <c r="J19" s="108">
        <v>0</v>
      </c>
      <c r="K19" s="108">
        <v>0</v>
      </c>
    </row>
    <row r="20" spans="1:11" ht="12.75">
      <c r="A20" s="260" t="s">
        <v>311</v>
      </c>
      <c r="B20" s="261"/>
      <c r="C20" s="261"/>
      <c r="D20" s="261"/>
      <c r="E20" s="261"/>
      <c r="F20" s="261"/>
      <c r="G20" s="261"/>
      <c r="H20" s="261"/>
      <c r="I20" s="106">
        <v>16</v>
      </c>
      <c r="J20" s="108">
        <v>0</v>
      </c>
      <c r="K20" s="108">
        <v>0</v>
      </c>
    </row>
    <row r="21" spans="1:11" ht="12.75">
      <c r="A21" s="271" t="s">
        <v>312</v>
      </c>
      <c r="B21" s="272"/>
      <c r="C21" s="272"/>
      <c r="D21" s="272"/>
      <c r="E21" s="272"/>
      <c r="F21" s="272"/>
      <c r="G21" s="272"/>
      <c r="H21" s="272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7" t="s">
        <v>313</v>
      </c>
      <c r="B23" s="268"/>
      <c r="C23" s="268"/>
      <c r="D23" s="268"/>
      <c r="E23" s="268"/>
      <c r="F23" s="268"/>
      <c r="G23" s="268"/>
      <c r="H23" s="268"/>
      <c r="I23" s="111">
        <v>18</v>
      </c>
      <c r="J23" s="107">
        <v>0</v>
      </c>
      <c r="K23" s="107">
        <v>0</v>
      </c>
    </row>
    <row r="24" spans="1:11" ht="23.25" customHeight="1">
      <c r="A24" s="269" t="s">
        <v>314</v>
      </c>
      <c r="B24" s="270"/>
      <c r="C24" s="270"/>
      <c r="D24" s="270"/>
      <c r="E24" s="270"/>
      <c r="F24" s="270"/>
      <c r="G24" s="270"/>
      <c r="H24" s="270"/>
      <c r="I24" s="112">
        <v>19</v>
      </c>
      <c r="J24" s="110">
        <v>0</v>
      </c>
      <c r="K24" s="110">
        <v>0</v>
      </c>
    </row>
    <row r="25" spans="1:11" ht="30" customHeight="1">
      <c r="A25" s="273" t="s">
        <v>315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Windows User</cp:lastModifiedBy>
  <cp:lastPrinted>2017-04-25T09:26:15Z</cp:lastPrinted>
  <dcterms:created xsi:type="dcterms:W3CDTF">2008-10-17T11:51:54Z</dcterms:created>
  <dcterms:modified xsi:type="dcterms:W3CDTF">2018-04-26T11:24:35Z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