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360" windowHeight="900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<sst xmlns="http://schemas.openxmlformats.org/spreadsheetml/2006/main" count="393" uniqueCount="340">
  <si>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</si>
  <si>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</si>
  <si>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</si>
  <si>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</si>
  <si>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</si>
  <si>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</si>
  <si>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</si>
  <si>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</si>
  <si>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</si>
  <si>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</si>
  <si>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</si>
  <si>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</si>
  <si>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</si>
  <si>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</si>
  <si>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</si>
  <si>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</si>
  <si>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</si>
  <si>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</si>
  <si>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</si>
  <si>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</si>
  <si>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</si>
  <si>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</si>
  <si>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</si>
  <si>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</si>
  <si>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</si>
  <si>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</si>
  <si>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</si>
  <si>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</si>
  <si>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</si>
  <si>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</si>
  <si>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</si>
  <si>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</si>
  <si>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</si>
  <si>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</si>
  <si>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</si>
  <si>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</si>
  <si>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</si>
  <si>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</si>
  <si>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</si>
  <si>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</si>
  <si>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</si>
  <si>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</si>
  <si>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</si>
  <si>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</si>
  <si>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</si>
  <si>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</si>
  <si>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</si>
  <si>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</si>
  <si>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</si>
  <si>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</si>
  <si>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</si>
  <si>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</si>
  <si>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</si>
  <si>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</si>
  <si>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</si>
  <si>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</si>
  <si>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</si>
  <si>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</si>
  <si>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</si>
  <si>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</si>
  <si>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</si>
  <si>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</si>
  <si>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</si>
  <si>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</si>
  <si>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</si>
  <si>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</si>
  <si>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</si>
  <si>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</si>
  <si>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</si>
  <si>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</si>
  <si>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</si>
  <si>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</si>
  <si>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</si>
  <si>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</si>
  <si>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</si>
  <si>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</si>
  <si>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</si>
  <si>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</si>
  <si>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</si>
  <si>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</si>
  <si>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</si>
  <si>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</si>
  <si>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</si>
  <si>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</si>
  <si>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</si>
  <si>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</si>
  <si>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</si>
  <si>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</si>
  <si>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</si>
  <si>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</si>
  <si>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</si>
  <si>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</si>
  <si>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</si>
  <si>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</si>
  <si>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</si>
  <si>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</si>
  <si>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</si>
  <si>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</si>
  <si>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</si>
  <si>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</si>
  <si>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</si>
  <si>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</si>
  <si>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</si>
  <si>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</si>
  <si>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</si>
  <si>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</si>
  <si>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</si>
  <si>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</si>
  <si>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</si>
  <si>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</si>
  <si>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</si>
  <si>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</si>
  <si>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</si>
  <si>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</si>
  <si>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</si>
  <si>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</si>
  <si>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</si>
  <si>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</si>
  <si>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</si>
  <si>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</si>
  <si>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</si>
  <si>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</si>
  <si>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</si>
  <si>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</si>
  <si>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</si>
  <si>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</si>
  <si>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</si>
  <si>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</si>
  <si>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</si>
  <si>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</si>
  <si>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</si>
  <si>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</si>
  <si>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</si>
  <si>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</si>
  <si>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</si>
  <si>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</si>
  <si>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</si>
  <si>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</si>
  <si>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</si>
  <si>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</si>
  <si>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</si>
  <si>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</si>
  <si>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</si>
  <si>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</si>
  <si>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</si>
  <si>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</si>
  <si>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</si>
  <si>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</si>
  <si>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</si>
  <si>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</si>
  <si>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</si>
  <si>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</si>
  <si>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</si>
  <si>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</si>
  <si>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</si>
  <si>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</si>
  <si>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</si>
  <si>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</si>
  <si>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</si>
  <si>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</si>
  <si>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</si>
  <si>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</si>
  <si>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</si>
  <si>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</si>
  <si>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</si>
  <si>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</si>
  <si>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</si>
  <si>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</si>
  <si>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</si>
  <si>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</si>
  <si>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</si>
  <si>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</si>
  <si>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</si>
  <si>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</si>
  <si>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</si>
  <si>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</si>
  <si>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</si>
  <si>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</si>
  <si>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</si>
  <si>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</si>
  <si>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</si>
  <si>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</si>
  <si>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</si>
  <si>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</si>
  <si>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</si>
  <si>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</si>
  <si>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</si>
  <si>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</si>
  <si>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</si>
  <si>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</si>
  <si>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</si>
  <si>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</si>
  <si>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</si>
  <si>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</si>
  <si>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</si>
  <si>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</si>
  <si>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</si>
  <si>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</si>
  <si>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</si>
  <si>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</si>
  <si>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</si>
  <si>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</si>
  <si>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</si>
  <si>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</si>
  <si>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</si>
  <si>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</si>
  <si>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</si>
  <si>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</si>
  <si>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</si>
  <si>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</si>
  <si>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</si>
  <si>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</si>
  <si>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</si>
  <si>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</si>
  <si>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</si>
  <si>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</si>
  <si>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</si>
  <si>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</si>
  <si>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</si>
  <si>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</si>
  <si>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</si>
  <si>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</si>
  <si>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</si>
  <si>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</si>
  <si>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</si>
  <si>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</si>
  <si>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</si>
  <si>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</si>
  <si>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</si>
  <si>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</si>
  <si>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</si>
  <si>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</si>
  <si>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</si>
  <si>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</si>
  <si>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</si>
  <si>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</si>
  <si>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</si>
  <si>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</si>
  <si>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</si>
  <si>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</si>
  <si>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</si>
  <si>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</si>
  <si>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</si>
  <si>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</si>
  <si>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</si>
  <si>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</si>
  <si>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</si>
  <si>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</si>
  <si>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</si>
  <si>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</si>
  <si>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</si>
  <si>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</si>
  <si>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</si>
  <si>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</si>
  <si>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</si>
  <si>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</si>
  <si>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</si>
  <si>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</si>
  <si>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</si>
  <si>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</si>
  <si>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</si>
  <si>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</si>
  <si>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</si>
  <si>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</si>
  <si>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</si>
  <si>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</si>
  <si>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</si>
  <si>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</si>
  <si>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</si>
  <si>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</si>
  <si>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</si>
  <si>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</si>
  <si>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</si>
  <si>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</si>
  <si>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</si>
  <si>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</si>
  <si>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</si>
  <si>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</si>
  <si>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</si>
  <si>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</si>
  <si>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</si>
  <si>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</si>
  <si>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</si>
  <si>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</si>
  <si>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</si>
  <si>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</si>
  <si>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</si>
  <si>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</si>
  <si>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</si>
  <si>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</si>
  <si>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</si>
  <si>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</si>
  <si>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</si>
  <si>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</si>
  <si>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</si>
  <si>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</si>
  <si>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</si>
  <si>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</si>
  <si>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</si>
  <si>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</si>
  <si>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</si>
  <si>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</si>
  <si>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</si>
  <si>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</si>
  <si>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</si>
  <si>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</si>
  <si>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</si>
  <si>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</si>
  <si>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</si>
  <si>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</si>
  <si>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</si>
  <si>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</si>
  <si>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</si>
  <si>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</si>
  <si>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</si>
  <si>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</si>
  <si>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</si>
  <si>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</si>
  <si>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</si>
  <si>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</si>
  <si>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</si>
  <si>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</si>
  <si>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</si>
  <si>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01.01.2012.</t>
  </si>
  <si>
    <t>03299015</t>
  </si>
  <si>
    <t>080049595</t>
  </si>
  <si>
    <t>67215092378</t>
  </si>
  <si>
    <t>MAGMA d.d.</t>
  </si>
  <si>
    <t>ZAGREB</t>
  </si>
  <si>
    <t>BAŠTIJANOVA 52A</t>
  </si>
  <si>
    <t>magma@magma.hr</t>
  </si>
  <si>
    <t>www.magma.hr</t>
  </si>
  <si>
    <t>GRAD ZAGREB</t>
  </si>
  <si>
    <t>NE</t>
  </si>
  <si>
    <t>4717</t>
  </si>
  <si>
    <t>GORANKO FIŽULIĆ</t>
  </si>
  <si>
    <t>Obveznik:  MAGMA d.d.</t>
  </si>
  <si>
    <t>30.09.2012.</t>
  </si>
  <si>
    <t>stanje na dan 30.09.2012.</t>
  </si>
  <si>
    <t>u razdoblju 01.01.2012. do 30.09.2012.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</si>
</sst>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7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13" fillId="0" borderId="27" xfId="53" applyNumberFormat="1" applyFont="1" applyFill="1" applyBorder="1" applyAlignment="1" applyProtection="1">
      <alignment horizontal="left" vertical="center"/>
      <protection hidden="1" locked="0"/>
    </xf>
    <xf numFmtId="0" fontId="18" fillId="0" borderId="0" xfId="61" applyFont="1" applyBorder="1" applyAlignment="1" applyProtection="1">
      <alignment horizontal="left"/>
      <protection hidden="1"/>
    </xf>
    <xf numFmtId="0" fontId="19" fillId="0" borderId="0" xfId="61" applyFont="1" applyBorder="1" applyAlignment="1">
      <alignment/>
      <protection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6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ma@magma.hr" TargetMode="External" /><Relationship Id="rId2" Type="http://schemas.openxmlformats.org/officeDocument/2006/relationships/hyperlink" Target="http://www.magm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7" t="s">
        <v>248</v>
      </c>
      <c r="B1" s="168"/>
      <c r="C1" s="16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 t="s">
        <v>323</v>
      </c>
      <c r="F2" s="12"/>
      <c r="G2" s="13" t="s">
        <v>250</v>
      </c>
      <c r="H2" s="120" t="s">
        <v>337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324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325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326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327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10000</v>
      </c>
      <c r="D14" s="147"/>
      <c r="E14" s="16"/>
      <c r="F14" s="143" t="s">
        <v>328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329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330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331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 t="s">
        <v>328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 t="s">
        <v>332</v>
      </c>
      <c r="E24" s="151"/>
      <c r="F24" s="151"/>
      <c r="G24" s="152"/>
      <c r="H24" s="51" t="s">
        <v>261</v>
      </c>
      <c r="I24" s="122">
        <v>56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333</v>
      </c>
      <c r="D26" s="25"/>
      <c r="E26" s="33"/>
      <c r="F26" s="24"/>
      <c r="G26" s="154" t="s">
        <v>263</v>
      </c>
      <c r="H26" s="140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9"/>
      <c r="D37" s="170"/>
      <c r="E37" s="16"/>
      <c r="F37" s="169"/>
      <c r="G37" s="170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8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9"/>
      <c r="D45" s="170"/>
      <c r="E45" s="16"/>
      <c r="F45" s="169"/>
      <c r="G45" s="171"/>
      <c r="H45" s="35"/>
      <c r="I45" s="107"/>
      <c r="J45" s="10"/>
      <c r="K45" s="10"/>
      <c r="L45" s="10"/>
    </row>
    <row r="46" spans="1:12" ht="12.75">
      <c r="A46" s="128" t="s">
        <v>268</v>
      </c>
      <c r="B46" s="178"/>
      <c r="C46" s="143"/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8"/>
      <c r="C48" s="179"/>
      <c r="D48" s="180"/>
      <c r="E48" s="181"/>
      <c r="F48" s="16"/>
      <c r="G48" s="51" t="s">
        <v>271</v>
      </c>
      <c r="H48" s="179"/>
      <c r="I48" s="181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8"/>
      <c r="C50" s="184"/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9" t="s">
        <v>335</v>
      </c>
      <c r="D52" s="180"/>
      <c r="E52" s="180"/>
      <c r="F52" s="180"/>
      <c r="G52" s="180"/>
      <c r="H52" s="180"/>
      <c r="I52" s="145"/>
      <c r="J52" s="10"/>
      <c r="K52" s="10"/>
      <c r="L52" s="10"/>
    </row>
    <row r="53" spans="1:12" ht="12.75">
      <c r="A53" s="108"/>
      <c r="B53" s="20"/>
      <c r="C53" s="174" t="s">
        <v>273</v>
      </c>
      <c r="D53" s="174"/>
      <c r="E53" s="174"/>
      <c r="F53" s="174"/>
      <c r="G53" s="174"/>
      <c r="H53" s="174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5" t="s">
        <v>277</v>
      </c>
      <c r="H62" s="176"/>
      <c r="I62" s="177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gma@magma.hr"/>
    <hyperlink ref="C20" r:id="rId2" display="www.magm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0">
      <selection activeCell="K84" sqref="K84"/>
    </sheetView>
  </sheetViews>
  <sheetFormatPr defaultColWidth="9.140625" defaultRowHeight="12.75"/>
  <cols>
    <col min="1" max="9" width="9.140625" style="52" customWidth="1"/>
    <col min="10" max="11" width="10.42187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338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336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183759560</v>
      </c>
      <c r="K8" s="53">
        <f>K9+K16+K26+K35+K39</f>
        <v>0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9788991</v>
      </c>
      <c r="K9" s="53">
        <f>SUM(K10:K15)</f>
        <v>0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9788991</v>
      </c>
      <c r="K11" s="7"/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164160579</v>
      </c>
      <c r="K16" s="53">
        <f>SUM(K17:K25)</f>
        <v>0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/>
      <c r="K17" s="7"/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126573679</v>
      </c>
      <c r="K18" s="7"/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/>
      <c r="K19" s="7"/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22127633</v>
      </c>
      <c r="K20" s="7"/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/>
      <c r="K22" s="7"/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/>
      <c r="K23" s="7"/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15459267</v>
      </c>
      <c r="K24" s="7"/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9809990</v>
      </c>
      <c r="K26" s="53">
        <f>SUM(K27:K34)</f>
        <v>0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/>
      <c r="K27" s="7"/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>
        <v>3518444</v>
      </c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5589302</v>
      </c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702244</v>
      </c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73592015</v>
      </c>
      <c r="K40" s="53">
        <f>K41+K49+K56+K64</f>
        <v>0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1553774</v>
      </c>
      <c r="K41" s="53"/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1365682</v>
      </c>
      <c r="K42" s="7"/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188092</v>
      </c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67644853</v>
      </c>
      <c r="K49" s="53">
        <f>SUM(K50:K55)</f>
        <v>0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51343882</v>
      </c>
      <c r="K50" s="7"/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16050682</v>
      </c>
      <c r="K51" s="7"/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6487</v>
      </c>
      <c r="K53" s="7"/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/>
      <c r="K54" s="7"/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243802</v>
      </c>
      <c r="K55" s="7"/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4167548</v>
      </c>
      <c r="K56" s="53">
        <f>SUM(K57:K63)</f>
        <v>0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4167548</v>
      </c>
      <c r="K62" s="7"/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225840</v>
      </c>
      <c r="K64" s="7"/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1383960</v>
      </c>
      <c r="K65" s="7"/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258735535</v>
      </c>
      <c r="K66" s="53">
        <f>K7+K8+K40+K65</f>
        <v>0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-259929237</v>
      </c>
      <c r="K69" s="54">
        <f>K70+K71+K72+K78+K79+K82+K85</f>
        <v>-322342650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67748710</v>
      </c>
      <c r="K70" s="7">
        <v>67748710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205749617</v>
      </c>
      <c r="K71" s="7">
        <v>205749617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/>
      <c r="K73" s="7"/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13189877</v>
      </c>
      <c r="K74" s="7">
        <v>13189877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13189877</v>
      </c>
      <c r="K75" s="7">
        <v>13189877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47494732</v>
      </c>
      <c r="K78" s="7">
        <v>47494732</v>
      </c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-293738991</v>
      </c>
      <c r="K79" s="53">
        <f>K80-K81</f>
        <v>-580922297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293738991</v>
      </c>
      <c r="K81" s="7">
        <v>580922297</v>
      </c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-287183305</v>
      </c>
      <c r="K82" s="53">
        <f>K83-K84</f>
        <v>-62413412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/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287183305</v>
      </c>
      <c r="K84" s="7">
        <v>62413412</v>
      </c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27101076</v>
      </c>
      <c r="K90" s="53">
        <f>SUM(K91:K99)</f>
        <v>8937432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3371512</v>
      </c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14792132</v>
      </c>
      <c r="K93" s="7"/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8937432</v>
      </c>
      <c r="K99" s="7">
        <v>8937432</v>
      </c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489499785</v>
      </c>
      <c r="K100" s="53">
        <f>SUM(K101:K112)</f>
        <v>0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45523673</v>
      </c>
      <c r="K101" s="7"/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18698697</v>
      </c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146624855</v>
      </c>
      <c r="K103" s="7"/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/>
      <c r="K104" s="7"/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168275271</v>
      </c>
      <c r="K105" s="7"/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68699079</v>
      </c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2328119</v>
      </c>
      <c r="K108" s="7"/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27008067</v>
      </c>
      <c r="K109" s="7"/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12342024</v>
      </c>
      <c r="K112" s="7"/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2063911</v>
      </c>
      <c r="K113" s="7"/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258735535</v>
      </c>
      <c r="K114" s="53">
        <f>K69+K86+K90+K100+K113</f>
        <v>-313405218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6">
      <selection activeCell="L39" sqref="L39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1406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339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336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241541878</v>
      </c>
      <c r="K7" s="54">
        <f>SUM(K8:K9)</f>
        <v>24385541</v>
      </c>
      <c r="L7" s="54">
        <f>SUM(L8:L9)</f>
        <v>221136799</v>
      </c>
      <c r="M7" s="54">
        <f>SUM(M8:M9)</f>
        <v>97684101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148883954</v>
      </c>
      <c r="K8" s="7">
        <v>19273498</v>
      </c>
      <c r="L8" s="7">
        <v>349806</v>
      </c>
      <c r="M8" s="7"/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92657924</v>
      </c>
      <c r="K9" s="7">
        <v>5112043</v>
      </c>
      <c r="L9" s="7">
        <v>220786993</v>
      </c>
      <c r="M9" s="7">
        <v>97684101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292295927</v>
      </c>
      <c r="K10" s="53">
        <f>K11+K12+K16+K20+K21+K22+K25+K26</f>
        <v>42159331</v>
      </c>
      <c r="L10" s="53">
        <f>L11+L12+L16+L20+L21+L22+L25+L26</f>
        <v>265799271</v>
      </c>
      <c r="M10" s="53">
        <f>M11+M12+M16+M20+M21+M22+M25+M26</f>
        <v>145837952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131881642</v>
      </c>
      <c r="K12" s="53">
        <f>SUM(K13:K15)</f>
        <v>17533938</v>
      </c>
      <c r="L12" s="53">
        <f>SUM(L13:L15)</f>
        <v>322698</v>
      </c>
      <c r="M12" s="53">
        <f>SUM(M13:M15)</f>
        <v>0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380231</v>
      </c>
      <c r="K13" s="7">
        <v>94318</v>
      </c>
      <c r="L13" s="7"/>
      <c r="M13" s="7"/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131501411</v>
      </c>
      <c r="K14" s="7">
        <v>17439620</v>
      </c>
      <c r="L14" s="7">
        <v>322698</v>
      </c>
      <c r="M14" s="7">
        <v>0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/>
      <c r="K15" s="7"/>
      <c r="L15" s="7"/>
      <c r="M15" s="7"/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22602502</v>
      </c>
      <c r="K16" s="53">
        <f>SUM(K17:K19)</f>
        <v>4707566</v>
      </c>
      <c r="L16" s="53">
        <f>SUM(L17:L19)</f>
        <v>1193174</v>
      </c>
      <c r="M16" s="53">
        <f>SUM(M17:M19)</f>
        <v>321290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12852187</v>
      </c>
      <c r="K17" s="7">
        <f>12852187-10273726</f>
        <v>2578461</v>
      </c>
      <c r="L17" s="7">
        <v>689337</v>
      </c>
      <c r="M17" s="7">
        <v>182015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6458726</v>
      </c>
      <c r="K18" s="7">
        <f>6458726-5018986</f>
        <v>1439740</v>
      </c>
      <c r="L18" s="7">
        <v>335460</v>
      </c>
      <c r="M18" s="7">
        <v>96883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3291589</v>
      </c>
      <c r="K19" s="7">
        <f>3291589-2602224</f>
        <v>689365</v>
      </c>
      <c r="L19" s="7">
        <v>168377</v>
      </c>
      <c r="M19" s="7">
        <v>42392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24242477</v>
      </c>
      <c r="K20" s="7">
        <v>7538846</v>
      </c>
      <c r="L20" s="7">
        <v>12261282</v>
      </c>
      <c r="M20" s="7">
        <v>3031113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113569306</v>
      </c>
      <c r="K21" s="7">
        <v>12378981</v>
      </c>
      <c r="L21" s="7">
        <v>190159124</v>
      </c>
      <c r="M21" s="7">
        <v>80622556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61862993</v>
      </c>
      <c r="M22" s="53">
        <f>SUM(M23:M24)</f>
        <v>61862993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>
        <v>61862993</v>
      </c>
      <c r="M24" s="7">
        <v>61862993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2475283</v>
      </c>
      <c r="K27" s="53">
        <f>SUM(K28:K32)</f>
        <v>-47540</v>
      </c>
      <c r="L27" s="53">
        <f>SUM(L28:L32)</f>
        <v>6011134</v>
      </c>
      <c r="M27" s="53">
        <f>SUM(M28:M32)</f>
        <v>-798347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1221188</v>
      </c>
      <c r="K28" s="7">
        <v>599423</v>
      </c>
      <c r="L28" s="7">
        <v>5051725</v>
      </c>
      <c r="M28" s="7">
        <v>-1131371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1254095</v>
      </c>
      <c r="K29" s="7">
        <v>-646963</v>
      </c>
      <c r="L29" s="7">
        <v>959409</v>
      </c>
      <c r="M29" s="7">
        <v>333024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25867679</v>
      </c>
      <c r="K33" s="53">
        <f>SUM(K34:K37)</f>
        <v>11628713</v>
      </c>
      <c r="L33" s="53">
        <f>SUM(L34:L37)</f>
        <v>18182572</v>
      </c>
      <c r="M33" s="53">
        <f>SUM(M34:M37)</f>
        <v>-13575041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27817</v>
      </c>
      <c r="K34" s="7">
        <v>27817</v>
      </c>
      <c r="L34" s="7">
        <v>571028</v>
      </c>
      <c r="M34" s="7">
        <v>-539508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25839862</v>
      </c>
      <c r="K35" s="7">
        <v>11600896</v>
      </c>
      <c r="L35" s="7">
        <v>17611544</v>
      </c>
      <c r="M35" s="7">
        <v>-13035533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>
        <v>5579502</v>
      </c>
      <c r="M39" s="7">
        <v>5579502</v>
      </c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244017161</v>
      </c>
      <c r="K42" s="53">
        <f>K7+K27+K38+K40</f>
        <v>24338001</v>
      </c>
      <c r="L42" s="53">
        <f>L7+L27+L38+L40</f>
        <v>227147933</v>
      </c>
      <c r="M42" s="53">
        <f>M7+M27+M38+M40</f>
        <v>96885754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318163606</v>
      </c>
      <c r="K43" s="53">
        <f>K10+K33+K39+K41</f>
        <v>53788044</v>
      </c>
      <c r="L43" s="53">
        <f>L10+L33+L39+L41</f>
        <v>289561345</v>
      </c>
      <c r="M43" s="53">
        <f>M10+M33+M39+M41</f>
        <v>137842413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-74146445</v>
      </c>
      <c r="K44" s="53">
        <f>K42-K43</f>
        <v>-29450043</v>
      </c>
      <c r="L44" s="53">
        <f>L42-L43</f>
        <v>-62413412</v>
      </c>
      <c r="M44" s="53">
        <f>M42-M43</f>
        <v>-40956659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74146445</v>
      </c>
      <c r="K46" s="53">
        <f>IF(K43&gt;K42,K43-K42,0)</f>
        <v>29450043</v>
      </c>
      <c r="L46" s="53">
        <f>IF(L43&gt;L42,L43-L42,0)</f>
        <v>62413412</v>
      </c>
      <c r="M46" s="53">
        <f>IF(M43&gt;M42,M43-M42,0)</f>
        <v>40956659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-74146445</v>
      </c>
      <c r="K48" s="53">
        <f>K44-K47</f>
        <v>-29450043</v>
      </c>
      <c r="L48" s="53">
        <f>L44-L47</f>
        <v>-62413412</v>
      </c>
      <c r="M48" s="53">
        <f>M44-M47</f>
        <v>-40956659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74146445</v>
      </c>
      <c r="K50" s="61">
        <f>IF(K48&lt;0,-K48,0)</f>
        <v>29450043</v>
      </c>
      <c r="L50" s="61">
        <f>IF(L48&lt;0,-L48,0)</f>
        <v>62413412</v>
      </c>
      <c r="M50" s="61">
        <f>IF(M48&lt;0,-M48,0)</f>
        <v>40956659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/>
      <c r="K56" s="6"/>
      <c r="L56" s="6"/>
      <c r="M56" s="6"/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5">
      <selection activeCell="J51" sqref="J51"/>
    </sheetView>
  </sheetViews>
  <sheetFormatPr defaultColWidth="9.140625" defaultRowHeight="12.75"/>
  <cols>
    <col min="1" max="9" width="9.140625" style="52" customWidth="1"/>
    <col min="10" max="10" width="10.421875" style="52" bestFit="1" customWidth="1"/>
    <col min="11" max="11" width="9.421875" style="52" bestFit="1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339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336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150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-287183305</v>
      </c>
      <c r="K7" s="7">
        <v>-21456753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31862305</v>
      </c>
      <c r="K8" s="7">
        <v>9230169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20400703</v>
      </c>
      <c r="K10" s="7">
        <v>38846834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70766332</v>
      </c>
      <c r="K11" s="7">
        <v>116175</v>
      </c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198658431</v>
      </c>
      <c r="K12" s="7">
        <v>7661141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34504466</v>
      </c>
      <c r="K13" s="53">
        <f>SUM(K7:K12)</f>
        <v>34397566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12567820</v>
      </c>
      <c r="K14" s="7">
        <v>48952157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31718062</v>
      </c>
      <c r="K17" s="7"/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44285882</v>
      </c>
      <c r="K18" s="53">
        <f>SUM(K14:K17)</f>
        <v>48952157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9781416</v>
      </c>
      <c r="K20" s="53">
        <f>IF(K18&gt;K13,K18-K13,0)</f>
        <v>14554591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46840010</v>
      </c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>
        <v>77274442</v>
      </c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262603</v>
      </c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124377055</v>
      </c>
      <c r="K27" s="53">
        <f>SUM(K22:K26)</f>
        <v>0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3091944</v>
      </c>
      <c r="K28" s="7"/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>
        <v>132926819</v>
      </c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136018763</v>
      </c>
      <c r="K31" s="53">
        <f>SUM(K28:K30)</f>
        <v>0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11641708</v>
      </c>
      <c r="K33" s="53">
        <f>IF(K31&gt;K27,K31-K27,0)</f>
        <v>0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38935346</v>
      </c>
      <c r="K36" s="7">
        <v>14335451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38935346</v>
      </c>
      <c r="K38" s="53">
        <f>SUM(K35:K37)</f>
        <v>14335451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19312512</v>
      </c>
      <c r="K39" s="7"/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19312512</v>
      </c>
      <c r="K44" s="53">
        <f>SUM(K39:K43)</f>
        <v>0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19622834</v>
      </c>
      <c r="K45" s="53">
        <f>IF(K38&gt;K44,K38-K44,0)</f>
        <v>14335451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1800290</v>
      </c>
      <c r="K48" s="53">
        <f>IF(K20-K19+K33-K32+K46-K45&gt;0,K20-K19+K33-K32+K46-K45,0)</f>
        <v>219140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2026130</v>
      </c>
      <c r="K49" s="7">
        <v>225840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1800290</v>
      </c>
      <c r="K51" s="7">
        <v>219140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225840</v>
      </c>
      <c r="K52" s="61">
        <f>K49+K50-K51</f>
        <v>6700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9" sqref="K9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14062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40909</v>
      </c>
      <c r="F2" s="43" t="s">
        <v>250</v>
      </c>
      <c r="G2" s="269">
        <v>41182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67748710</v>
      </c>
      <c r="K5" s="45">
        <v>67748710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205749617</v>
      </c>
      <c r="K6" s="46">
        <v>205749617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/>
      <c r="K7" s="46"/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-293738991</v>
      </c>
      <c r="K8" s="46">
        <v>-580922297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-287183305</v>
      </c>
      <c r="K9" s="46">
        <v>-62413412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>
        <v>47494732</v>
      </c>
      <c r="K10" s="46">
        <v>47494732</v>
      </c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-259929237</v>
      </c>
      <c r="K14" s="79">
        <f>SUM(K5:K13)</f>
        <v>-322342650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RankoMil</cp:lastModifiedBy>
  <cp:lastPrinted>2011-03-28T11:17:39Z</cp:lastPrinted>
  <dcterms:created xsi:type="dcterms:W3CDTF">2008-10-17T11:51:54Z</dcterms:created>
  <dcterms:modified xsi:type="dcterms:W3CDTF">2013-06-10T16:13:11Z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