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<sst xmlns="http://schemas.openxmlformats.org/spreadsheetml/2006/main" count="393" uniqueCount="340">
  <si>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</si>
  <si>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</si>
  <si>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</si>
  <si>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</si>
  <si>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</si>
  <si>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</si>
  <si>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</si>
  <si>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</si>
  <si>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</si>
  <si>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</si>
  <si>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</si>
  <si>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</si>
  <si>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</si>
  <si>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</si>
  <si>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</si>
  <si>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</si>
  <si>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</si>
  <si>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</si>
  <si>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</si>
  <si>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</si>
  <si>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</si>
  <si>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</si>
  <si>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</si>
  <si>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</si>
  <si>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</si>
  <si>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</si>
  <si>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</si>
  <si>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</si>
  <si>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</si>
  <si>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</si>
  <si>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</si>
  <si>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</si>
  <si>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</si>
  <si>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</si>
  <si>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</si>
  <si>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</si>
  <si>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</si>
  <si>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</si>
  <si>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</si>
  <si>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</si>
  <si>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</si>
  <si>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</si>
  <si>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</si>
  <si>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</si>
  <si>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</si>
  <si>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</si>
  <si>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</si>
  <si>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</si>
  <si>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</si>
  <si>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</si>
  <si>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</si>
  <si>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</si>
  <si>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</si>
  <si>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</si>
  <si>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</si>
  <si>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</si>
  <si>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</si>
  <si>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</si>
  <si>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</si>
  <si>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</si>
  <si>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</si>
  <si>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</si>
  <si>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</si>
  <si>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</si>
  <si>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</si>
  <si>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</si>
  <si>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</si>
  <si>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</si>
  <si>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</si>
  <si>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</si>
  <si>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</si>
  <si>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</si>
  <si>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</si>
  <si>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</si>
  <si>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</si>
  <si>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</si>
  <si>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</si>
  <si>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</si>
  <si>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</si>
  <si>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</si>
  <si>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</si>
  <si>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</si>
  <si>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</si>
  <si>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</si>
  <si>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</si>
  <si>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</si>
  <si>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</si>
  <si>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</si>
  <si>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</si>
  <si>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</si>
  <si>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</si>
  <si>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</si>
  <si>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</si>
  <si>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</si>
  <si>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</si>
  <si>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</si>
  <si>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</si>
  <si>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</si>
  <si>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</si>
  <si>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</si>
  <si>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</si>
  <si>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</si>
  <si>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</si>
  <si>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</si>
  <si>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</si>
  <si>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</si>
  <si>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</si>
  <si>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</si>
  <si>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</si>
  <si>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</si>
  <si>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</si>
  <si>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</si>
  <si>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</si>
  <si>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</si>
  <si>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</si>
  <si>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</si>
  <si>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</si>
  <si>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</si>
  <si>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</si>
  <si>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</si>
  <si>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</si>
  <si>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</si>
  <si>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</si>
  <si>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</si>
  <si>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</si>
  <si>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</si>
  <si>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</si>
  <si>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</si>
  <si>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</si>
  <si>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</si>
  <si>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</si>
  <si>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</si>
  <si>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</si>
  <si>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</si>
  <si>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</si>
  <si>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</si>
  <si>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</si>
  <si>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</si>
  <si>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</si>
  <si>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</si>
  <si>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</si>
  <si>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</si>
  <si>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</si>
  <si>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</si>
  <si>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</si>
  <si>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</si>
  <si>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</si>
  <si>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</si>
  <si>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</si>
  <si>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</si>
  <si>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</si>
  <si>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</si>
  <si>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</si>
  <si>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</si>
  <si>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</si>
  <si>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</si>
  <si>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</si>
  <si>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</si>
  <si>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</si>
  <si>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</si>
  <si>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</si>
  <si>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</si>
  <si>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</si>
  <si>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</si>
  <si>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</si>
  <si>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</si>
  <si>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</si>
  <si>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</si>
  <si>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</si>
  <si>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</si>
  <si>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</si>
  <si>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</si>
  <si>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</si>
  <si>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</si>
  <si>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</si>
  <si>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</si>
  <si>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</si>
  <si>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</si>
  <si>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</si>
  <si>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</si>
  <si>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</si>
  <si>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</si>
  <si>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</si>
  <si>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</si>
  <si>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</si>
  <si>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</si>
  <si>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</si>
  <si>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</si>
  <si>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</si>
  <si>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</si>
  <si>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</si>
  <si>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</si>
  <si>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</si>
  <si>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</si>
  <si>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</si>
  <si>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</si>
  <si>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</si>
  <si>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</si>
  <si>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</si>
  <si>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</si>
  <si>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</si>
  <si>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</si>
  <si>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</si>
  <si>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</si>
  <si>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</si>
  <si>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</si>
  <si>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</si>
  <si>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</si>
  <si>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</si>
  <si>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</si>
  <si>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</si>
  <si>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</si>
  <si>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</si>
  <si>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</si>
  <si>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</si>
  <si>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</si>
  <si>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</si>
  <si>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</si>
  <si>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</si>
  <si>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</si>
  <si>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</si>
  <si>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</si>
  <si>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</si>
  <si>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</si>
  <si>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</si>
  <si>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</si>
  <si>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</si>
  <si>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</si>
  <si>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</si>
  <si>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</si>
  <si>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</si>
  <si>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</si>
  <si>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</si>
  <si>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</si>
  <si>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</si>
  <si>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</si>
  <si>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</si>
  <si>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</si>
  <si>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</si>
  <si>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</si>
  <si>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</si>
  <si>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</si>
  <si>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</si>
  <si>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</si>
  <si>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</si>
  <si>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</si>
  <si>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</si>
  <si>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</si>
  <si>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</si>
  <si>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</si>
  <si>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</si>
  <si>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</si>
  <si>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</si>
  <si>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</si>
  <si>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</si>
  <si>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</si>
  <si>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</si>
  <si>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</si>
  <si>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</si>
  <si>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</si>
  <si>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</si>
  <si>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</si>
  <si>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</si>
  <si>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</si>
  <si>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</si>
  <si>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</si>
  <si>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</si>
  <si>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</si>
  <si>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</si>
  <si>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</si>
  <si>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</si>
  <si>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</si>
  <si>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</si>
  <si>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</si>
  <si>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</si>
  <si>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</si>
  <si>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</si>
  <si>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</si>
  <si>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</si>
  <si>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</si>
  <si>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</si>
  <si>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</si>
  <si>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</si>
  <si>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</si>
  <si>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</si>
  <si>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</si>
  <si>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</si>
  <si>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</si>
  <si>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</si>
  <si>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</si>
  <si>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</si>
  <si>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</si>
  <si>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</si>
  <si>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</si>
  <si>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</si>
  <si>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</si>
  <si>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</si>
  <si>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</si>
  <si>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</si>
  <si>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</si>
  <si>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</si>
  <si>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</si>
  <si>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</si>
  <si>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</si>
  <si>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</si>
  <si>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</si>
  <si>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</si>
  <si>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</si>
  <si>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</si>
  <si>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</si>
  <si>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</si>
  <si>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</si>
  <si>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</si>
  <si>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</si>
  <si>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</si>
  <si>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</si>
  <si>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</si>
  <si>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</si>
  <si>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</si>
  <si>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</si>
  <si>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</si>
  <si>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</si>
  <si>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</si>
  <si>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</si>
  <si>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30.06.2012.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</si>
  <si>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</si>
  <si>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</si>
  <si>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</si>
  <si>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</si>
  <si>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</si>
  <si>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</si>
  <si>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</si>
  <si>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</si>
  <si>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</si>
  <si>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</si>
  <si>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4717</t>
  </si>
  <si>
    <t>GORANKO FIŽULIĆ</t>
  </si>
  <si>
    <t>stanje na dan 30.06.2012.</t>
  </si>
  <si>
    <t>u razdoblju 01.01.2012. do 30.06.2012.</t>
  </si>
  <si>
    <t>Obveznik:  MAGMA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</si>
</sst>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325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326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327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0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0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0" t="s">
        <v>333</v>
      </c>
      <c r="E24" s="163"/>
      <c r="F24" s="163"/>
      <c r="G24" s="164"/>
      <c r="H24" s="51" t="s">
        <v>261</v>
      </c>
      <c r="I24" s="122">
        <v>68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/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/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/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4">
      <selection activeCell="A3" sqref="A3:K3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183759560</v>
      </c>
      <c r="K8" s="53">
        <f>K9+K16+K26+K35+K39</f>
        <v>167944517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9788991</v>
      </c>
      <c r="K9" s="53">
        <f>SUM(K10:K15)</f>
        <v>9187723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9788991</v>
      </c>
      <c r="K11" s="7">
        <v>9187723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164160579</v>
      </c>
      <c r="K16" s="53">
        <f>SUM(K17:K25)</f>
        <v>148946804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/>
      <c r="K17" s="7"/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126573679</v>
      </c>
      <c r="K18" s="7">
        <v>125112643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22127633</v>
      </c>
      <c r="K20" s="7">
        <v>14101760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15459267</v>
      </c>
      <c r="K24" s="7">
        <v>9732401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9809990</v>
      </c>
      <c r="K26" s="53">
        <f>SUM(K27:K34)</f>
        <v>9809990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3518444</v>
      </c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5589302</v>
      </c>
      <c r="K29" s="7">
        <v>5589302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702244</v>
      </c>
      <c r="K32" s="7">
        <v>4220688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73592015</v>
      </c>
      <c r="K40" s="53">
        <f>K41+K49+K56+K64</f>
        <v>34409866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1553774</v>
      </c>
      <c r="K41" s="53">
        <f>SUM(K42:K48)</f>
        <v>1437599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1365682</v>
      </c>
      <c r="K42" s="7">
        <v>1364483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188092</v>
      </c>
      <c r="K45" s="7">
        <v>73116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67644853</v>
      </c>
      <c r="K49" s="53">
        <f>SUM(K50:K55)</f>
        <v>28827270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51343882</v>
      </c>
      <c r="K50" s="7">
        <v>4800155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16050682</v>
      </c>
      <c r="K51" s="7">
        <v>22148199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6487</v>
      </c>
      <c r="K53" s="7">
        <v>6487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>
        <v>1311696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243802</v>
      </c>
      <c r="K55" s="7">
        <v>560733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4167548</v>
      </c>
      <c r="K56" s="53">
        <f>SUM(K57:K63)</f>
        <v>4138297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4167548</v>
      </c>
      <c r="K62" s="7">
        <v>4138297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225840</v>
      </c>
      <c r="K64" s="7">
        <v>6700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1383960</v>
      </c>
      <c r="K65" s="7">
        <v>1251900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258735535</v>
      </c>
      <c r="K66" s="53">
        <f>K7+K8+K40+K65</f>
        <v>203606283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-259929237</v>
      </c>
      <c r="K69" s="54">
        <f>K70+K71+K72+K78+K79+K82+K85</f>
        <v>-281385991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67748710</v>
      </c>
      <c r="K70" s="7">
        <v>67748710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205749617</v>
      </c>
      <c r="K71" s="7">
        <v>205749617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13189877</v>
      </c>
      <c r="K74" s="7">
        <v>13189877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13189877</v>
      </c>
      <c r="K75" s="7">
        <v>13189877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47494732</v>
      </c>
      <c r="K78" s="7">
        <v>47494732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-293738991</v>
      </c>
      <c r="K79" s="53">
        <f>K80-K81</f>
        <v>-580922297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293738991</v>
      </c>
      <c r="K81" s="7">
        <v>580922297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-287183305</v>
      </c>
      <c r="K82" s="53">
        <f>K83-K84</f>
        <v>-21456753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287183305</v>
      </c>
      <c r="K84" s="7">
        <v>21456753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27101076</v>
      </c>
      <c r="K90" s="53">
        <f>SUM(K91:K99)</f>
        <v>28209493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3371512</v>
      </c>
      <c r="K92" s="7">
        <v>3702632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14792132</v>
      </c>
      <c r="K93" s="7">
        <v>15569429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8937432</v>
      </c>
      <c r="K99" s="7">
        <v>8937432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489499785</v>
      </c>
      <c r="K100" s="53">
        <f>SUM(K101:K112)</f>
        <v>453774662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45523673</v>
      </c>
      <c r="K101" s="7">
        <v>27354698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18698697</v>
      </c>
      <c r="K102" s="7">
        <v>21207106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146624855</v>
      </c>
      <c r="K103" s="7">
        <v>157343480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168275271</v>
      </c>
      <c r="K105" s="7">
        <v>127773953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68699079</v>
      </c>
      <c r="K106" s="7">
        <v>68699079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2328119</v>
      </c>
      <c r="K108" s="7">
        <v>2920515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27008067</v>
      </c>
      <c r="K109" s="7">
        <v>29371195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12342024</v>
      </c>
      <c r="K112" s="7">
        <v>19104636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2063911</v>
      </c>
      <c r="K113" s="7">
        <v>3008119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258735535</v>
      </c>
      <c r="K114" s="53">
        <f>K69+K86+K90+K100+K113</f>
        <v>203606283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217156337</v>
      </c>
      <c r="K7" s="54">
        <f>SUM(K8:K9)</f>
        <v>82291256</v>
      </c>
      <c r="L7" s="54">
        <f>SUM(L8:L9)</f>
        <v>123452698</v>
      </c>
      <c r="M7" s="54">
        <f>SUM(M8:M9)</f>
        <v>120844436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129610456</v>
      </c>
      <c r="K8" s="7">
        <v>41368277</v>
      </c>
      <c r="L8" s="7">
        <v>349806</v>
      </c>
      <c r="M8" s="7">
        <v>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87545881</v>
      </c>
      <c r="K9" s="7">
        <v>40922979</v>
      </c>
      <c r="L9" s="7">
        <v>123102892</v>
      </c>
      <c r="M9" s="7">
        <v>120844436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250136596</v>
      </c>
      <c r="K10" s="53">
        <f>K11+K12+K16+K20+K21+K22+K25+K26</f>
        <v>104015223</v>
      </c>
      <c r="L10" s="53">
        <f>L11+L12+L16+L20+L21+L22+L25+L26</f>
        <v>119961319</v>
      </c>
      <c r="M10" s="53">
        <f>M11+M12+M16+M20+M21+M22+M25+M26</f>
        <v>111495807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114347704</v>
      </c>
      <c r="K12" s="53">
        <f>SUM(K13:K15)</f>
        <v>36119833</v>
      </c>
      <c r="L12" s="53">
        <f>SUM(L13:L15)</f>
        <v>322698</v>
      </c>
      <c r="M12" s="53">
        <f>SUM(M13:M15)</f>
        <v>-17409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285913</v>
      </c>
      <c r="K13" s="7"/>
      <c r="L13" s="7">
        <v>0</v>
      </c>
      <c r="M13" s="7"/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114061791</v>
      </c>
      <c r="K14" s="7"/>
      <c r="L14" s="7">
        <v>322698</v>
      </c>
      <c r="M14" s="7">
        <v>-17409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/>
      <c r="K15" s="7">
        <v>36119833</v>
      </c>
      <c r="L15" s="7"/>
      <c r="M15" s="7"/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17894936</v>
      </c>
      <c r="K16" s="53">
        <f>SUM(K17:K19)</f>
        <v>7018813</v>
      </c>
      <c r="L16" s="53">
        <f>SUM(L17:L19)</f>
        <v>871884</v>
      </c>
      <c r="M16" s="53">
        <f>SUM(M17:M19)</f>
        <v>270464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10273726</v>
      </c>
      <c r="K17" s="7">
        <v>7018813</v>
      </c>
      <c r="L17" s="7">
        <v>507322</v>
      </c>
      <c r="M17" s="7">
        <f>507322-351139</f>
        <v>156183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5018986</v>
      </c>
      <c r="K18" s="7"/>
      <c r="L18" s="7">
        <v>238577</v>
      </c>
      <c r="M18" s="7">
        <f>238577-162017</f>
        <v>76560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2602224</v>
      </c>
      <c r="K19" s="7"/>
      <c r="L19" s="7">
        <v>125985</v>
      </c>
      <c r="M19" s="7">
        <f>125985-88264</f>
        <v>37721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16703631</v>
      </c>
      <c r="K20" s="7">
        <v>7869337</v>
      </c>
      <c r="L20" s="7">
        <v>9230169</v>
      </c>
      <c r="M20" s="7">
        <v>4261624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101190325</v>
      </c>
      <c r="K21" s="7">
        <v>53007240</v>
      </c>
      <c r="L21" s="7">
        <v>109536568</v>
      </c>
      <c r="M21" s="7">
        <v>106981128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2522823</v>
      </c>
      <c r="K27" s="53">
        <f>SUM(K28:K32)</f>
        <v>861327</v>
      </c>
      <c r="L27" s="53">
        <f>SUM(L28:L32)</f>
        <v>6809481</v>
      </c>
      <c r="M27" s="53">
        <f>SUM(M28:M32)</f>
        <v>-162823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621765</v>
      </c>
      <c r="K28" s="7">
        <v>621765</v>
      </c>
      <c r="L28" s="7">
        <v>6183096</v>
      </c>
      <c r="M28" s="7">
        <v>12691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1901058</v>
      </c>
      <c r="K29" s="7">
        <v>239562</v>
      </c>
      <c r="L29" s="7">
        <v>626385</v>
      </c>
      <c r="M29" s="7">
        <v>-175514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14238966</v>
      </c>
      <c r="K33" s="53">
        <f>SUM(K34:K37)</f>
        <v>7223471</v>
      </c>
      <c r="L33" s="53">
        <f>SUM(L34:L37)</f>
        <v>31757613</v>
      </c>
      <c r="M33" s="53">
        <f>SUM(M34:M37)</f>
        <v>8347962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>
        <v>-48949</v>
      </c>
      <c r="L34" s="7">
        <v>1110536</v>
      </c>
      <c r="M34" s="7">
        <v>8279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14238966</v>
      </c>
      <c r="K35" s="7">
        <v>7272420</v>
      </c>
      <c r="L35" s="7">
        <v>30647077</v>
      </c>
      <c r="M35" s="7">
        <v>8339683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219679160</v>
      </c>
      <c r="K42" s="53">
        <f>K7+K27+K38+K40</f>
        <v>83152583</v>
      </c>
      <c r="L42" s="53">
        <f>L7+L27+L38+L40</f>
        <v>130262179</v>
      </c>
      <c r="M42" s="53">
        <f>M7+M27+M38+M40</f>
        <v>120681613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264375562</v>
      </c>
      <c r="K43" s="53">
        <f>K10+K33+K39+K41</f>
        <v>111238694</v>
      </c>
      <c r="L43" s="53">
        <f>L10+L33+L39+L41</f>
        <v>151718932</v>
      </c>
      <c r="M43" s="53">
        <f>M10+M33+M39+M41</f>
        <v>119843769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-44696402</v>
      </c>
      <c r="K44" s="53">
        <f>K42-K43</f>
        <v>-28086111</v>
      </c>
      <c r="L44" s="53">
        <f>L42-L43</f>
        <v>-21456753</v>
      </c>
      <c r="M44" s="53">
        <f>M42-M43</f>
        <v>837844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837844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44696402</v>
      </c>
      <c r="K46" s="53">
        <f>IF(K43&gt;K42,K43-K42,0)</f>
        <v>28086111</v>
      </c>
      <c r="L46" s="53">
        <f>IF(L43&gt;L42,L43-L42,0)</f>
        <v>21456753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-44696402</v>
      </c>
      <c r="K48" s="53">
        <f>K44-K47</f>
        <v>-28086111</v>
      </c>
      <c r="L48" s="53">
        <f>L44-L47</f>
        <v>-21456753</v>
      </c>
      <c r="M48" s="53">
        <f>M44-M47</f>
        <v>837844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837844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44696402</v>
      </c>
      <c r="K50" s="61">
        <f>IF(K48&lt;0,-K48,0)</f>
        <v>28086111</v>
      </c>
      <c r="L50" s="61">
        <f>IF(L48&lt;0,-L48,0)</f>
        <v>21456753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51" sqref="J51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150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-287183305</v>
      </c>
      <c r="K7" s="7">
        <v>-21456753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31862305</v>
      </c>
      <c r="K8" s="7">
        <v>9230169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20400703</v>
      </c>
      <c r="K10" s="7">
        <v>38846834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70766332</v>
      </c>
      <c r="K11" s="7">
        <v>116175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198658431</v>
      </c>
      <c r="K12" s="7">
        <v>7661141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34504466</v>
      </c>
      <c r="K13" s="53">
        <f>SUM(K7:K12)</f>
        <v>34397566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12567820</v>
      </c>
      <c r="K14" s="7">
        <v>48952157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31718062</v>
      </c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44285882</v>
      </c>
      <c r="K18" s="53">
        <f>SUM(K14:K17)</f>
        <v>48952157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9781416</v>
      </c>
      <c r="K20" s="53">
        <f>IF(K18&gt;K13,K18-K13,0)</f>
        <v>14554591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46840010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77274442</v>
      </c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262603</v>
      </c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124377055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3091944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132926819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136018763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11641708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38935346</v>
      </c>
      <c r="K36" s="7">
        <v>14335451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38935346</v>
      </c>
      <c r="K38" s="53">
        <f>SUM(K35:K37)</f>
        <v>14335451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19312512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19312512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19622834</v>
      </c>
      <c r="K45" s="53">
        <f>IF(K38&gt;K44,K38-K44,0)</f>
        <v>14335451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1800290</v>
      </c>
      <c r="K48" s="53">
        <f>IF(K20-K19+K33-K32+K46-K45&gt;0,K20-K19+K33-K32+K46-K45,0)</f>
        <v>219140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2026130</v>
      </c>
      <c r="K49" s="7">
        <v>225840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1800290</v>
      </c>
      <c r="K51" s="7">
        <v>219140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225840</v>
      </c>
      <c r="K52" s="61">
        <f>K49+K50-K51</f>
        <v>6700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41090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67748710</v>
      </c>
      <c r="K5" s="45">
        <v>67748710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205749617</v>
      </c>
      <c r="K6" s="46">
        <v>205749617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-293738991</v>
      </c>
      <c r="K8" s="46">
        <v>-580922297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-287183305</v>
      </c>
      <c r="K9" s="46">
        <v>-21456753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47494732</v>
      </c>
      <c r="K10" s="46">
        <v>47494732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-259929237</v>
      </c>
      <c r="K14" s="79">
        <f>SUM(K5:K13)</f>
        <v>-281385991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RankoMil</cp:lastModifiedBy>
  <cp:lastPrinted>2011-03-28T11:17:39Z</cp:lastPrinted>
  <dcterms:created xsi:type="dcterms:W3CDTF">2008-10-17T11:51:54Z</dcterms:created>
  <dcterms:modified xsi:type="dcterms:W3CDTF">2013-06-10T16:10:20Z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