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<sst xmlns="http://schemas.openxmlformats.org/spreadsheetml/2006/main" count="415" uniqueCount="360">
  <si>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</si>
  <si>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</si>
  <si>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</si>
  <si>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</si>
  <si>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</si>
  <si>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</si>
  <si>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</si>
  <si>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</si>
  <si>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</si>
  <si>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</si>
  <si>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</si>
  <si>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</si>
  <si>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</si>
  <si>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</si>
  <si>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</si>
  <si>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</si>
  <si>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</si>
  <si>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</si>
  <si>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</si>
  <si>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</si>
  <si>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</si>
  <si>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</si>
  <si>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</si>
  <si>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</si>
  <si>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</si>
  <si>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</si>
  <si>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</si>
  <si>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</si>
  <si>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</si>
  <si>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</si>
  <si>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</si>
  <si>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</si>
  <si>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</si>
  <si>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</si>
  <si>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</si>
  <si>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</si>
  <si>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</si>
  <si>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</si>
  <si>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</si>
  <si>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</si>
  <si>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</si>
  <si>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</si>
  <si>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</si>
  <si>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</si>
  <si>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</si>
  <si>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</si>
  <si>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</si>
  <si>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</si>
  <si>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</si>
  <si>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</si>
  <si>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</si>
  <si>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</si>
  <si>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</si>
  <si>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</si>
  <si>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</si>
  <si>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</si>
  <si>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</si>
  <si>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</si>
  <si>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</si>
  <si>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</si>
  <si>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</si>
  <si>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</si>
  <si>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</si>
  <si>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</si>
  <si>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</si>
  <si>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</si>
  <si>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</si>
  <si>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</si>
  <si>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</si>
  <si>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</si>
  <si>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</si>
  <si>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</si>
  <si>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</si>
  <si>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</si>
  <si>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</si>
  <si>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</si>
  <si>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</si>
  <si>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</si>
  <si>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</si>
  <si>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</si>
  <si>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</si>
  <si>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</si>
  <si>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</si>
  <si>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</si>
  <si>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</si>
  <si>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</si>
  <si>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</si>
  <si>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</si>
  <si>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</si>
  <si>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</si>
  <si>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</si>
  <si>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</si>
  <si>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</si>
  <si>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</si>
  <si>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</si>
  <si>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</si>
  <si>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</si>
  <si>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</si>
  <si>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</si>
  <si>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</si>
  <si>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</si>
  <si>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</si>
  <si>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</si>
  <si>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</si>
  <si>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</si>
  <si>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</si>
  <si>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</si>
  <si>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</si>
  <si>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</si>
  <si>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</si>
  <si>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</si>
  <si>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</si>
  <si>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</si>
  <si>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</si>
  <si>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</si>
  <si>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</si>
  <si>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</si>
  <si>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</si>
  <si>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</si>
  <si>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</si>
  <si>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</si>
  <si>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</si>
  <si>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</si>
  <si>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</si>
  <si>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</si>
  <si>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</si>
  <si>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</si>
  <si>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</si>
  <si>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</si>
  <si>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</si>
  <si>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</si>
  <si>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</si>
  <si>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</si>
  <si>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</si>
  <si>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</si>
  <si>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</si>
  <si>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</si>
  <si>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</si>
  <si>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</si>
  <si>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</si>
  <si>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</si>
  <si>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</si>
  <si>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</si>
  <si>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</si>
  <si>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</si>
  <si>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</si>
  <si>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</si>
  <si>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</si>
  <si>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</si>
  <si>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</si>
  <si>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</si>
  <si>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</si>
  <si>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</si>
  <si>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</si>
  <si>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</si>
  <si>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</si>
  <si>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</si>
  <si>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</si>
  <si>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</si>
  <si>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</si>
  <si>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</si>
  <si>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</si>
  <si>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</si>
  <si>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</si>
  <si>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</si>
  <si>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</si>
  <si>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</si>
  <si>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</si>
  <si>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</si>
  <si>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</si>
  <si>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</si>
  <si>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</si>
  <si>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</si>
  <si>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</si>
  <si>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</si>
  <si>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</si>
  <si>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</si>
  <si>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</si>
  <si>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</si>
  <si>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</si>
  <si>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</si>
  <si>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</si>
  <si>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</si>
  <si>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</si>
  <si>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</si>
  <si>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</si>
  <si>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</si>
  <si>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</si>
  <si>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</si>
  <si>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</si>
  <si>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</si>
  <si>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</si>
  <si>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</si>
  <si>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</si>
  <si>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</si>
  <si>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</si>
  <si>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</si>
  <si>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</si>
  <si>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</si>
  <si>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</si>
  <si>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</si>
  <si>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</si>
  <si>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</si>
  <si>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</si>
  <si>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</si>
  <si>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</si>
  <si>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</si>
  <si>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</si>
  <si>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</si>
  <si>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</si>
  <si>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</si>
  <si>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</si>
  <si>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</si>
  <si>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</si>
  <si>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</si>
  <si>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</si>
  <si>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</si>
  <si>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</si>
  <si>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</si>
  <si>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</si>
  <si>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</si>
  <si>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</si>
  <si>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</si>
  <si>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</si>
  <si>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</si>
  <si>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</si>
  <si>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</si>
  <si>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</si>
  <si>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</si>
  <si>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</si>
  <si>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</si>
  <si>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</si>
  <si>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</si>
  <si>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</si>
  <si>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</si>
  <si>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</si>
  <si>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</si>
  <si>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</si>
  <si>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</si>
  <si>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</si>
  <si>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</si>
  <si>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</si>
  <si>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</si>
  <si>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</si>
  <si>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</si>
  <si>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</si>
  <si>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</si>
  <si>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</si>
  <si>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</si>
  <si>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</si>
  <si>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</si>
  <si>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</si>
  <si>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</si>
  <si>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</si>
  <si>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</si>
  <si>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</si>
  <si>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</si>
  <si>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</si>
  <si>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</si>
  <si>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</si>
  <si>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</si>
  <si>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</si>
  <si>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</si>
  <si>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</si>
  <si>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</si>
  <si>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</si>
  <si>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</si>
  <si>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</si>
  <si>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</si>
  <si>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</si>
  <si>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</si>
  <si>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</si>
  <si>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</si>
  <si>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</si>
  <si>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</si>
  <si>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</si>
  <si>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</si>
  <si>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</si>
  <si>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</si>
  <si>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</si>
  <si>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</si>
  <si>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</si>
  <si>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</si>
  <si>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</si>
  <si>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</si>
  <si>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</si>
  <si>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</si>
  <si>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</si>
  <si>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</si>
  <si>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</si>
  <si>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</si>
  <si>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</si>
  <si>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</si>
  <si>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</si>
  <si>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</si>
  <si>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</si>
  <si>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</si>
  <si>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</si>
  <si>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</si>
  <si>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</si>
  <si>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</si>
  <si>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</si>
  <si>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</si>
  <si>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</si>
  <si>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</si>
  <si>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</si>
  <si>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</si>
  <si>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</si>
  <si>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</si>
  <si>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</si>
  <si>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</si>
  <si>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</si>
  <si>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</si>
  <si>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</si>
  <si>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</si>
  <si>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</si>
  <si>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</si>
  <si>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</si>
  <si>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</si>
  <si>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</si>
  <si>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</si>
  <si>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</si>
  <si>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</si>
  <si>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</si>
  <si>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</si>
  <si>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</si>
  <si>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</si>
  <si>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</si>
  <si>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</si>
  <si>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01.01.</t>
  </si>
  <si>
    <t>magma@magma.hr</t>
  </si>
  <si>
    <t>www.magma.hr</t>
  </si>
  <si>
    <t>GRAD ZAGREB</t>
  </si>
  <si>
    <t>DA</t>
  </si>
  <si>
    <t>Milić Ranko</t>
  </si>
  <si>
    <t>01/3656-944</t>
  </si>
  <si>
    <t>01/3656800</t>
  </si>
  <si>
    <t>Goranko Fižulić</t>
  </si>
  <si>
    <t>ranko.milic@magma.hr</t>
  </si>
  <si>
    <t>52420</t>
  </si>
  <si>
    <t>Magma d.d.</t>
  </si>
  <si>
    <t>Baštijanova 52 a, Zagreb, Hrvatska</t>
  </si>
  <si>
    <t>Magma International d.o.o.</t>
  </si>
  <si>
    <t>Jurija Gagarina 32 A, Beograd, Srbija</t>
  </si>
  <si>
    <t>17415875</t>
  </si>
  <si>
    <t>Magma -B  d.o.o.</t>
  </si>
  <si>
    <t>M. Tita 38, Sarajevo, BIH</t>
  </si>
  <si>
    <t>20381027</t>
  </si>
  <si>
    <t>Magma distribucija d.o.o</t>
  </si>
  <si>
    <t>02431505</t>
  </si>
  <si>
    <t>Adria prizma d.o.o</t>
  </si>
  <si>
    <t>02300974</t>
  </si>
  <si>
    <t>Magma Beta d.o.o.</t>
  </si>
  <si>
    <t>02735636</t>
  </si>
  <si>
    <t>Obveznik: Magma d.d. Konsolidirano</t>
  </si>
  <si>
    <t>Obveznik: MAGMA d.d. Konsolidirano</t>
  </si>
  <si>
    <t>stanje na dan 30.09.2011.</t>
  </si>
  <si>
    <t>u razdoblju 01.01. do 30.09.2011.</t>
  </si>
  <si>
    <t>u razdoblju 01.01.2011. do 30.09.2011.</t>
  </si>
  <si>
    <t>30.09.2011.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</si>
</sst>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8" applyFont="1" applyFill="1" applyBorder="1" applyAlignment="1" applyProtection="1">
      <alignment horizontal="center" vertical="center"/>
      <protection hidden="1" locked="0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/>
      <protection hidden="1"/>
    </xf>
    <xf numFmtId="0" fontId="4" fillId="0" borderId="0" xfId="57" applyFont="1" applyAlignment="1" applyProtection="1">
      <alignment horizontal="left" vertical="top" indent="2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3" fontId="0" fillId="0" borderId="0" xfId="0" applyNumberFormat="1" applyFill="1" applyAlignment="1">
      <alignment/>
    </xf>
    <xf numFmtId="0" fontId="0" fillId="0" borderId="22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>
      <alignment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29" xfId="58" applyFont="1" applyFill="1" applyBorder="1" applyAlignment="1">
      <alignment horizontal="left" vertical="center"/>
      <protection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49" fontId="3" fillId="0" borderId="27" xfId="58" applyNumberFormat="1" applyFont="1" applyFill="1" applyBorder="1" applyAlignment="1" applyProtection="1" quotePrefix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3" fillId="33" borderId="27" xfId="57" applyFont="1" applyFill="1" applyBorder="1" applyAlignment="1" applyProtection="1">
      <alignment horizontal="right" vertical="center"/>
      <protection hidden="1" locked="0"/>
    </xf>
    <xf numFmtId="0" fontId="3" fillId="33" borderId="28" xfId="57" applyFont="1" applyFill="1" applyBorder="1" applyAlignment="1" applyProtection="1">
      <alignment horizontal="right" vertical="center"/>
      <protection hidden="1" locked="0"/>
    </xf>
    <xf numFmtId="0" fontId="3" fillId="33" borderId="29" xfId="57" applyFont="1" applyFill="1" applyBorder="1" applyAlignment="1" applyProtection="1">
      <alignment horizontal="right" vertical="center"/>
      <protection hidden="1" locked="0"/>
    </xf>
    <xf numFmtId="49" fontId="3" fillId="33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8" xfId="57" applyFont="1" applyBorder="1" applyAlignment="1">
      <alignment/>
      <protection/>
    </xf>
    <xf numFmtId="0" fontId="4" fillId="0" borderId="29" xfId="57" applyFont="1" applyBorder="1" applyAlignment="1">
      <alignment/>
      <protection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4" fillId="0" borderId="31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>
      <alignment horizontal="center"/>
      <protection/>
    </xf>
    <xf numFmtId="0" fontId="4" fillId="0" borderId="32" xfId="58" applyFont="1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ranko.milic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110" zoomScaleSheetLayoutView="110" zoomScalePageLayoutView="0" workbookViewId="0" topLeftCell="A40">
      <selection activeCell="A1" sqref="A1:I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7" t="s">
        <v>249</v>
      </c>
      <c r="B2" s="148"/>
      <c r="C2" s="148"/>
      <c r="D2" s="149"/>
      <c r="E2" s="114" t="s">
        <v>329</v>
      </c>
      <c r="F2" s="12"/>
      <c r="G2" s="13" t="s">
        <v>250</v>
      </c>
      <c r="H2" s="114" t="s">
        <v>359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50" t="s">
        <v>317</v>
      </c>
      <c r="B4" s="151"/>
      <c r="C4" s="151"/>
      <c r="D4" s="151"/>
      <c r="E4" s="151"/>
      <c r="F4" s="151"/>
      <c r="G4" s="151"/>
      <c r="H4" s="151"/>
      <c r="I4" s="152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7" t="s">
        <v>251</v>
      </c>
      <c r="B6" s="138"/>
      <c r="C6" s="145" t="s">
        <v>323</v>
      </c>
      <c r="D6" s="146"/>
      <c r="E6" s="28"/>
      <c r="F6" s="28"/>
      <c r="G6" s="28"/>
      <c r="H6" s="28"/>
      <c r="I6" s="89"/>
      <c r="J6" s="10"/>
      <c r="K6" s="10"/>
      <c r="L6" s="10"/>
    </row>
    <row r="7" spans="1:12" ht="12.75">
      <c r="A7" s="90"/>
      <c r="B7" s="22"/>
      <c r="C7" s="16"/>
      <c r="D7" s="16"/>
      <c r="E7" s="28"/>
      <c r="F7" s="28"/>
      <c r="G7" s="28"/>
      <c r="H7" s="28"/>
      <c r="I7" s="89"/>
      <c r="J7" s="10"/>
      <c r="K7" s="10"/>
      <c r="L7" s="10"/>
    </row>
    <row r="8" spans="1:12" ht="12.75">
      <c r="A8" s="153" t="s">
        <v>252</v>
      </c>
      <c r="B8" s="154"/>
      <c r="C8" s="145" t="s">
        <v>324</v>
      </c>
      <c r="D8" s="146"/>
      <c r="E8" s="28"/>
      <c r="F8" s="28"/>
      <c r="G8" s="28"/>
      <c r="H8" s="28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2" t="s">
        <v>253</v>
      </c>
      <c r="B10" s="143"/>
      <c r="C10" s="145" t="s">
        <v>325</v>
      </c>
      <c r="D10" s="146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44"/>
      <c r="B11" s="143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7" t="s">
        <v>254</v>
      </c>
      <c r="B12" s="138"/>
      <c r="C12" s="139" t="s">
        <v>326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7" t="s">
        <v>255</v>
      </c>
      <c r="B14" s="138"/>
      <c r="C14" s="155">
        <v>10000</v>
      </c>
      <c r="D14" s="156"/>
      <c r="E14" s="16"/>
      <c r="F14" s="139" t="s">
        <v>327</v>
      </c>
      <c r="G14" s="140"/>
      <c r="H14" s="140"/>
      <c r="I14" s="141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7" t="s">
        <v>256</v>
      </c>
      <c r="B16" s="138"/>
      <c r="C16" s="139" t="s">
        <v>328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7" t="s">
        <v>257</v>
      </c>
      <c r="B18" s="138"/>
      <c r="C18" s="157" t="s">
        <v>330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7" t="s">
        <v>258</v>
      </c>
      <c r="B20" s="138"/>
      <c r="C20" s="157" t="s">
        <v>331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7" t="s">
        <v>259</v>
      </c>
      <c r="B22" s="138"/>
      <c r="C22" s="115">
        <v>133</v>
      </c>
      <c r="D22" s="139" t="s">
        <v>327</v>
      </c>
      <c r="E22" s="160"/>
      <c r="F22" s="161"/>
      <c r="G22" s="137"/>
      <c r="H22" s="162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7" t="s">
        <v>260</v>
      </c>
      <c r="B24" s="138"/>
      <c r="C24" s="115">
        <v>21</v>
      </c>
      <c r="D24" s="139" t="s">
        <v>332</v>
      </c>
      <c r="E24" s="160"/>
      <c r="F24" s="160"/>
      <c r="G24" s="161"/>
      <c r="H24" s="48" t="s">
        <v>261</v>
      </c>
      <c r="I24" s="116">
        <v>717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37" t="s">
        <v>262</v>
      </c>
      <c r="B26" s="138"/>
      <c r="C26" s="117" t="s">
        <v>333</v>
      </c>
      <c r="D26" s="25"/>
      <c r="E26" s="30"/>
      <c r="F26" s="24"/>
      <c r="G26" s="163" t="s">
        <v>263</v>
      </c>
      <c r="H26" s="138"/>
      <c r="I26" s="118" t="s">
        <v>339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6"/>
      <c r="B29" s="30"/>
      <c r="C29" s="30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1" t="s">
        <v>340</v>
      </c>
      <c r="B30" s="172"/>
      <c r="C30" s="172"/>
      <c r="D30" s="173"/>
      <c r="E30" s="171" t="s">
        <v>341</v>
      </c>
      <c r="F30" s="172"/>
      <c r="G30" s="173"/>
      <c r="H30" s="174" t="s">
        <v>323</v>
      </c>
      <c r="I30" s="175"/>
      <c r="J30" s="10"/>
      <c r="K30" s="10"/>
      <c r="L30" s="10"/>
    </row>
    <row r="31" spans="1:12" ht="12.75">
      <c r="A31" s="122"/>
      <c r="B31" s="122"/>
      <c r="C31" s="123"/>
      <c r="D31" s="176"/>
      <c r="E31" s="176"/>
      <c r="F31" s="176"/>
      <c r="G31" s="177"/>
      <c r="H31" s="124"/>
      <c r="I31" s="125"/>
      <c r="J31" s="10"/>
      <c r="K31" s="10"/>
      <c r="L31" s="10"/>
    </row>
    <row r="32" spans="1:12" ht="12.75">
      <c r="A32" s="171" t="s">
        <v>342</v>
      </c>
      <c r="B32" s="178"/>
      <c r="C32" s="178"/>
      <c r="D32" s="179"/>
      <c r="E32" s="171" t="s">
        <v>343</v>
      </c>
      <c r="F32" s="178"/>
      <c r="G32" s="178"/>
      <c r="H32" s="174" t="s">
        <v>344</v>
      </c>
      <c r="I32" s="175"/>
      <c r="J32" s="10"/>
      <c r="K32" s="10"/>
      <c r="L32" s="10"/>
    </row>
    <row r="33" spans="1:12" ht="12.75">
      <c r="A33" s="122"/>
      <c r="B33" s="122"/>
      <c r="C33" s="123"/>
      <c r="D33" s="126"/>
      <c r="E33" s="126"/>
      <c r="F33" s="126"/>
      <c r="G33" s="127"/>
      <c r="H33" s="124"/>
      <c r="I33" s="128"/>
      <c r="J33" s="10"/>
      <c r="K33" s="10"/>
      <c r="L33" s="10"/>
    </row>
    <row r="34" spans="1:12" ht="12.75">
      <c r="A34" s="171" t="s">
        <v>345</v>
      </c>
      <c r="B34" s="178"/>
      <c r="C34" s="178"/>
      <c r="D34" s="179"/>
      <c r="E34" s="171" t="s">
        <v>346</v>
      </c>
      <c r="F34" s="178"/>
      <c r="G34" s="178"/>
      <c r="H34" s="174" t="s">
        <v>347</v>
      </c>
      <c r="I34" s="175"/>
      <c r="J34" s="10"/>
      <c r="K34" s="10"/>
      <c r="L34" s="10"/>
    </row>
    <row r="35" spans="1:12" ht="12.75">
      <c r="A35" s="122"/>
      <c r="B35" s="122"/>
      <c r="C35" s="123"/>
      <c r="D35" s="126"/>
      <c r="E35" s="126"/>
      <c r="F35" s="126"/>
      <c r="G35" s="127"/>
      <c r="H35" s="124"/>
      <c r="I35" s="128"/>
      <c r="J35" s="10"/>
      <c r="K35" s="10"/>
      <c r="L35" s="10"/>
    </row>
    <row r="36" spans="1:12" ht="12.75">
      <c r="A36" s="171" t="s">
        <v>348</v>
      </c>
      <c r="B36" s="178"/>
      <c r="C36" s="178"/>
      <c r="D36" s="179"/>
      <c r="E36" s="171" t="s">
        <v>341</v>
      </c>
      <c r="F36" s="172"/>
      <c r="G36" s="173"/>
      <c r="H36" s="174" t="s">
        <v>349</v>
      </c>
      <c r="I36" s="175"/>
      <c r="J36" s="10"/>
      <c r="K36" s="10"/>
      <c r="L36" s="10"/>
    </row>
    <row r="37" spans="1:12" ht="12.75">
      <c r="A37" s="129"/>
      <c r="B37" s="129"/>
      <c r="C37" s="130"/>
      <c r="D37" s="131"/>
      <c r="E37" s="124"/>
      <c r="F37" s="130"/>
      <c r="G37" s="131"/>
      <c r="H37" s="124"/>
      <c r="I37" s="124"/>
      <c r="J37" s="10"/>
      <c r="K37" s="10"/>
      <c r="L37" s="10"/>
    </row>
    <row r="38" spans="1:12" ht="12.75">
      <c r="A38" s="171" t="s">
        <v>350</v>
      </c>
      <c r="B38" s="178"/>
      <c r="C38" s="178"/>
      <c r="D38" s="179"/>
      <c r="E38" s="171" t="s">
        <v>341</v>
      </c>
      <c r="F38" s="172"/>
      <c r="G38" s="173"/>
      <c r="H38" s="174" t="s">
        <v>351</v>
      </c>
      <c r="I38" s="175"/>
      <c r="J38" s="10"/>
      <c r="K38" s="10"/>
      <c r="L38" s="10"/>
    </row>
    <row r="39" spans="1:12" ht="12.75">
      <c r="A39" s="119"/>
      <c r="B39" s="30"/>
      <c r="C39" s="30"/>
      <c r="D39" s="30"/>
      <c r="E39" s="23"/>
      <c r="F39" s="120"/>
      <c r="G39" s="120"/>
      <c r="H39" s="121"/>
      <c r="I39" s="98"/>
      <c r="J39" s="10"/>
      <c r="K39" s="10"/>
      <c r="L39" s="10"/>
    </row>
    <row r="40" spans="1:12" ht="12.75">
      <c r="A40" s="171" t="s">
        <v>352</v>
      </c>
      <c r="B40" s="178"/>
      <c r="C40" s="178"/>
      <c r="D40" s="179"/>
      <c r="E40" s="171" t="s">
        <v>341</v>
      </c>
      <c r="F40" s="172"/>
      <c r="G40" s="173"/>
      <c r="H40" s="174" t="s">
        <v>353</v>
      </c>
      <c r="I40" s="175"/>
      <c r="J40" s="10"/>
      <c r="K40" s="10"/>
      <c r="L40" s="10"/>
    </row>
    <row r="41" spans="1:12" ht="12.75">
      <c r="A41" s="99"/>
      <c r="B41" s="31"/>
      <c r="C41" s="31"/>
      <c r="D41" s="20"/>
      <c r="E41" s="20"/>
      <c r="F41" s="31"/>
      <c r="G41" s="20"/>
      <c r="H41" s="20"/>
      <c r="I41" s="100"/>
      <c r="J41" s="10"/>
      <c r="K41" s="10"/>
      <c r="L41" s="10"/>
    </row>
    <row r="42" spans="1:12" ht="12.75">
      <c r="A42" s="142" t="s">
        <v>267</v>
      </c>
      <c r="B42" s="186"/>
      <c r="C42" s="187"/>
      <c r="D42" s="146"/>
      <c r="E42" s="26"/>
      <c r="F42" s="139"/>
      <c r="G42" s="188"/>
      <c r="H42" s="188"/>
      <c r="I42" s="189"/>
      <c r="J42" s="10"/>
      <c r="K42" s="10"/>
      <c r="L42" s="10"/>
    </row>
    <row r="43" spans="1:12" ht="12.75">
      <c r="A43" s="97"/>
      <c r="B43" s="29"/>
      <c r="C43" s="190"/>
      <c r="D43" s="191"/>
      <c r="E43" s="16"/>
      <c r="F43" s="190"/>
      <c r="G43" s="192"/>
      <c r="H43" s="32"/>
      <c r="I43" s="101"/>
      <c r="J43" s="10"/>
      <c r="K43" s="10"/>
      <c r="L43" s="10"/>
    </row>
    <row r="44" spans="1:12" ht="12.75">
      <c r="A44" s="142" t="s">
        <v>268</v>
      </c>
      <c r="B44" s="186"/>
      <c r="C44" s="139" t="s">
        <v>334</v>
      </c>
      <c r="D44" s="193"/>
      <c r="E44" s="193"/>
      <c r="F44" s="193"/>
      <c r="G44" s="193"/>
      <c r="H44" s="193"/>
      <c r="I44" s="194"/>
      <c r="J44" s="10"/>
      <c r="K44" s="10"/>
      <c r="L44" s="10"/>
    </row>
    <row r="45" spans="1:12" ht="12.75">
      <c r="A45" s="90"/>
      <c r="B45" s="22"/>
      <c r="C45" s="21" t="s">
        <v>269</v>
      </c>
      <c r="D45" s="16"/>
      <c r="E45" s="16"/>
      <c r="F45" s="16"/>
      <c r="G45" s="16"/>
      <c r="H45" s="16"/>
      <c r="I45" s="91"/>
      <c r="J45" s="10"/>
      <c r="K45" s="10"/>
      <c r="L45" s="10"/>
    </row>
    <row r="46" spans="1:12" ht="12.75">
      <c r="A46" s="142" t="s">
        <v>270</v>
      </c>
      <c r="B46" s="186"/>
      <c r="C46" s="180" t="s">
        <v>335</v>
      </c>
      <c r="D46" s="181"/>
      <c r="E46" s="182"/>
      <c r="F46" s="16"/>
      <c r="G46" s="48" t="s">
        <v>271</v>
      </c>
      <c r="H46" s="180" t="s">
        <v>336</v>
      </c>
      <c r="I46" s="182"/>
      <c r="J46" s="10"/>
      <c r="K46" s="10"/>
      <c r="L46" s="10"/>
    </row>
    <row r="47" spans="1:12" ht="12.75">
      <c r="A47" s="90"/>
      <c r="B47" s="22"/>
      <c r="C47" s="21"/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2" t="s">
        <v>257</v>
      </c>
      <c r="B48" s="186"/>
      <c r="C48" s="197" t="s">
        <v>338</v>
      </c>
      <c r="D48" s="181"/>
      <c r="E48" s="181"/>
      <c r="F48" s="181"/>
      <c r="G48" s="181"/>
      <c r="H48" s="181"/>
      <c r="I48" s="182"/>
      <c r="J48" s="10"/>
      <c r="K48" s="10"/>
      <c r="L48" s="10"/>
    </row>
    <row r="49" spans="1:12" ht="12.75">
      <c r="A49" s="90"/>
      <c r="B49" s="22"/>
      <c r="C49" s="16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7" t="s">
        <v>272</v>
      </c>
      <c r="B50" s="138"/>
      <c r="C50" s="180" t="s">
        <v>337</v>
      </c>
      <c r="D50" s="181"/>
      <c r="E50" s="181"/>
      <c r="F50" s="181"/>
      <c r="G50" s="181"/>
      <c r="H50" s="181"/>
      <c r="I50" s="141"/>
      <c r="J50" s="10"/>
      <c r="K50" s="10"/>
      <c r="L50" s="10"/>
    </row>
    <row r="51" spans="1:12" ht="12.75">
      <c r="A51" s="102"/>
      <c r="B51" s="20"/>
      <c r="C51" s="185" t="s">
        <v>273</v>
      </c>
      <c r="D51" s="185"/>
      <c r="E51" s="185"/>
      <c r="F51" s="185"/>
      <c r="G51" s="185"/>
      <c r="H51" s="185"/>
      <c r="I51" s="103"/>
      <c r="J51" s="10"/>
      <c r="K51" s="10"/>
      <c r="L51" s="10"/>
    </row>
    <row r="52" spans="1:12" ht="12.75">
      <c r="A52" s="102"/>
      <c r="B52" s="20"/>
      <c r="C52" s="33"/>
      <c r="D52" s="33"/>
      <c r="E52" s="33"/>
      <c r="F52" s="33"/>
      <c r="G52" s="33"/>
      <c r="H52" s="33"/>
      <c r="I52" s="103"/>
      <c r="J52" s="10"/>
      <c r="K52" s="10"/>
      <c r="L52" s="10"/>
    </row>
    <row r="53" spans="1:12" ht="12.75">
      <c r="A53" s="102"/>
      <c r="B53" s="198" t="s">
        <v>274</v>
      </c>
      <c r="C53" s="199"/>
      <c r="D53" s="199"/>
      <c r="E53" s="199"/>
      <c r="F53" s="46"/>
      <c r="G53" s="46"/>
      <c r="H53" s="46"/>
      <c r="I53" s="104"/>
      <c r="J53" s="10"/>
      <c r="K53" s="10"/>
      <c r="L53" s="10"/>
    </row>
    <row r="54" spans="1:12" ht="12.75">
      <c r="A54" s="102"/>
      <c r="B54" s="200" t="s">
        <v>306</v>
      </c>
      <c r="C54" s="201"/>
      <c r="D54" s="201"/>
      <c r="E54" s="201"/>
      <c r="F54" s="201"/>
      <c r="G54" s="201"/>
      <c r="H54" s="201"/>
      <c r="I54" s="202"/>
      <c r="J54" s="10"/>
      <c r="K54" s="10"/>
      <c r="L54" s="10"/>
    </row>
    <row r="55" spans="1:12" ht="12.75">
      <c r="A55" s="102"/>
      <c r="B55" s="200" t="s">
        <v>307</v>
      </c>
      <c r="C55" s="201"/>
      <c r="D55" s="201"/>
      <c r="E55" s="201"/>
      <c r="F55" s="201"/>
      <c r="G55" s="201"/>
      <c r="H55" s="201"/>
      <c r="I55" s="104"/>
      <c r="J55" s="10"/>
      <c r="K55" s="10"/>
      <c r="L55" s="10"/>
    </row>
    <row r="56" spans="1:12" ht="12.75">
      <c r="A56" s="102"/>
      <c r="B56" s="200" t="s">
        <v>308</v>
      </c>
      <c r="C56" s="201"/>
      <c r="D56" s="201"/>
      <c r="E56" s="201"/>
      <c r="F56" s="201"/>
      <c r="G56" s="201"/>
      <c r="H56" s="201"/>
      <c r="I56" s="202"/>
      <c r="J56" s="10"/>
      <c r="K56" s="10"/>
      <c r="L56" s="10"/>
    </row>
    <row r="57" spans="1:12" ht="12.75">
      <c r="A57" s="102"/>
      <c r="B57" s="200" t="s">
        <v>309</v>
      </c>
      <c r="C57" s="201"/>
      <c r="D57" s="201"/>
      <c r="E57" s="201"/>
      <c r="F57" s="201"/>
      <c r="G57" s="201"/>
      <c r="H57" s="201"/>
      <c r="I57" s="202"/>
      <c r="J57" s="10"/>
      <c r="K57" s="10"/>
      <c r="L57" s="10"/>
    </row>
    <row r="58" spans="1:12" ht="12.75">
      <c r="A58" s="102"/>
      <c r="B58" s="105"/>
      <c r="C58" s="106"/>
      <c r="D58" s="106"/>
      <c r="E58" s="106"/>
      <c r="F58" s="106"/>
      <c r="G58" s="106"/>
      <c r="H58" s="106"/>
      <c r="I58" s="107"/>
      <c r="J58" s="10"/>
      <c r="K58" s="10"/>
      <c r="L58" s="10"/>
    </row>
    <row r="59" spans="1:12" ht="13.5" thickBot="1">
      <c r="A59" s="108" t="s">
        <v>275</v>
      </c>
      <c r="B59" s="16"/>
      <c r="C59" s="16"/>
      <c r="D59" s="16"/>
      <c r="E59" s="16"/>
      <c r="F59" s="16"/>
      <c r="G59" s="34"/>
      <c r="H59" s="35"/>
      <c r="I59" s="109"/>
      <c r="J59" s="10"/>
      <c r="K59" s="10"/>
      <c r="L59" s="10"/>
    </row>
    <row r="60" spans="1:12" ht="12.75">
      <c r="A60" s="86"/>
      <c r="B60" s="16"/>
      <c r="C60" s="16"/>
      <c r="D60" s="16"/>
      <c r="E60" s="20" t="s">
        <v>276</v>
      </c>
      <c r="F60" s="30"/>
      <c r="G60" s="203" t="s">
        <v>277</v>
      </c>
      <c r="H60" s="204"/>
      <c r="I60" s="205"/>
      <c r="J60" s="10"/>
      <c r="K60" s="10"/>
      <c r="L60" s="10"/>
    </row>
    <row r="61" spans="1:12" ht="12.75">
      <c r="A61" s="110"/>
      <c r="B61" s="111"/>
      <c r="C61" s="112"/>
      <c r="D61" s="112"/>
      <c r="E61" s="112"/>
      <c r="F61" s="112"/>
      <c r="G61" s="195"/>
      <c r="H61" s="196"/>
      <c r="I61" s="113"/>
      <c r="J61" s="10"/>
      <c r="K61" s="10"/>
      <c r="L61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G60:I60"/>
    <mergeCell ref="A1:C1"/>
    <mergeCell ref="C51:H51"/>
    <mergeCell ref="A44:B44"/>
    <mergeCell ref="A40:D40"/>
    <mergeCell ref="E40:G40"/>
    <mergeCell ref="H40:I40"/>
    <mergeCell ref="A42:B42"/>
    <mergeCell ref="C42:D42"/>
    <mergeCell ref="F42:I42"/>
    <mergeCell ref="C43:D43"/>
    <mergeCell ref="F43:G43"/>
    <mergeCell ref="C44:I44"/>
    <mergeCell ref="A38:D38"/>
    <mergeCell ref="E38:G38"/>
    <mergeCell ref="H38:I38"/>
    <mergeCell ref="A46:B46"/>
    <mergeCell ref="C46:E46"/>
    <mergeCell ref="H46:I46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48" r:id="rId3" display="ranko.milic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06">
      <selection activeCell="A68" sqref="A68:K121"/>
    </sheetView>
  </sheetViews>
  <sheetFormatPr defaultColWidth="9.140625" defaultRowHeight="12.75"/>
  <cols>
    <col min="1" max="9" width="9.140625" style="49" customWidth="1"/>
    <col min="10" max="11" width="10.421875" style="49" bestFit="1" customWidth="1"/>
    <col min="12" max="12" width="9.140625" style="49" customWidth="1"/>
    <col min="13" max="13" width="10.28125" style="49" bestFit="1" customWidth="1"/>
    <col min="14" max="16384" width="9.140625" style="49" customWidth="1"/>
  </cols>
  <sheetData>
    <row r="1" spans="1:11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354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59</v>
      </c>
      <c r="B4" s="249"/>
      <c r="C4" s="249"/>
      <c r="D4" s="249"/>
      <c r="E4" s="249"/>
      <c r="F4" s="249"/>
      <c r="G4" s="249"/>
      <c r="H4" s="250"/>
      <c r="I4" s="54" t="s">
        <v>278</v>
      </c>
      <c r="J4" s="55" t="s">
        <v>319</v>
      </c>
      <c r="K4" s="56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3">
        <v>2</v>
      </c>
      <c r="J5" s="52">
        <v>3</v>
      </c>
      <c r="K5" s="52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8" t="s">
        <v>60</v>
      </c>
      <c r="B7" s="219"/>
      <c r="C7" s="219"/>
      <c r="D7" s="219"/>
      <c r="E7" s="219"/>
      <c r="F7" s="219"/>
      <c r="G7" s="219"/>
      <c r="H7" s="238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0">
        <f>J9+J16+J26+J35+J39</f>
        <v>371175000</v>
      </c>
      <c r="K8" s="50">
        <f>K9+K16+K26+K35+K39</f>
        <v>410828000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0">
        <f>SUM(J10:J15)</f>
        <v>11385000</v>
      </c>
      <c r="K9" s="50">
        <f>SUM(K10:K15)</f>
        <v>10365000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11385000</v>
      </c>
      <c r="K11" s="7">
        <v>10365000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0">
        <f>SUM(J17:J25)</f>
        <v>351256000</v>
      </c>
      <c r="K16" s="50">
        <f>SUM(K17:K25)</f>
        <v>314849000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27283000</v>
      </c>
      <c r="K17" s="7">
        <v>27283000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184501000</v>
      </c>
      <c r="K18" s="7">
        <v>182158000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/>
      <c r="K19" s="7"/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79902000</v>
      </c>
      <c r="K20" s="7">
        <v>45675000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0</v>
      </c>
      <c r="K23" s="7">
        <v>8962000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59570000</v>
      </c>
      <c r="K24" s="7">
        <v>50771000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0">
        <f>SUM(J27:J34)</f>
        <v>8534000</v>
      </c>
      <c r="K26" s="50">
        <f>SUM(K27:K34)</f>
        <v>85614000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10000</v>
      </c>
      <c r="K29" s="7">
        <v>81110000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8524000</v>
      </c>
      <c r="K32" s="7">
        <v>4504000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50">
        <f>J41+J49+J56+J64</f>
        <v>312084000</v>
      </c>
      <c r="K40" s="50">
        <f>K41+K49+K56+K64</f>
        <v>167791000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0">
        <f>SUM(J42:J48)</f>
        <v>168911000</v>
      </c>
      <c r="K41" s="50">
        <f>SUM(K42:K48)</f>
        <v>111412000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1879000</v>
      </c>
      <c r="K42" s="7">
        <v>2031000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77777000</v>
      </c>
      <c r="K45" s="7">
        <v>24858000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89255000</v>
      </c>
      <c r="K47" s="7">
        <v>84523000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3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0">
        <f>SUM(J50:J55)</f>
        <v>135098000</v>
      </c>
      <c r="K49" s="50">
        <f>SUM(K50:K55)</f>
        <v>50744000</v>
      </c>
      <c r="M49" s="132"/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131667000</v>
      </c>
      <c r="K51" s="7">
        <v>46351000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307000</v>
      </c>
      <c r="K53" s="7">
        <v>337000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1365000</v>
      </c>
      <c r="K54" s="7">
        <v>3109000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1759000</v>
      </c>
      <c r="K55" s="7">
        <v>947000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0">
        <f>SUM(J57:J63)</f>
        <v>4977000</v>
      </c>
      <c r="K56" s="50">
        <f>SUM(K57:K63)</f>
        <v>5319000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4977000</v>
      </c>
      <c r="K62" s="7">
        <v>5319000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3098000</v>
      </c>
      <c r="K64" s="7">
        <v>316000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3518000</v>
      </c>
      <c r="K65" s="7">
        <v>1510000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50">
        <f>J7+J8+J40+J65</f>
        <v>686777000</v>
      </c>
      <c r="K66" s="50">
        <f>K7+K8+K40+K65</f>
        <v>580129000</v>
      </c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/>
      <c r="K67" s="8"/>
    </row>
    <row r="68" spans="1:11" ht="12.75">
      <c r="A68" s="214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8" t="s">
        <v>191</v>
      </c>
      <c r="B69" s="219"/>
      <c r="C69" s="219"/>
      <c r="D69" s="219"/>
      <c r="E69" s="219"/>
      <c r="F69" s="219"/>
      <c r="G69" s="219"/>
      <c r="H69" s="238"/>
      <c r="I69" s="3">
        <v>62</v>
      </c>
      <c r="J69" s="51">
        <f>J70+J71+J72+J78+J79+J82+J85</f>
        <v>-49284000</v>
      </c>
      <c r="K69" s="51">
        <f>K70+K71+K72+K78+K79+K82+K85</f>
        <v>-82906000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67749000</v>
      </c>
      <c r="K70" s="7">
        <v>67749000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205750000</v>
      </c>
      <c r="K71" s="7">
        <v>205750000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0">
        <f>J73+J74-J75+J76+J77</f>
        <v>18437000</v>
      </c>
      <c r="K72" s="50">
        <f>K73+K74-K75+K76+K77</f>
        <v>-63000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13385000</v>
      </c>
      <c r="K74" s="7">
        <v>13190000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13806000</v>
      </c>
      <c r="K75" s="7">
        <v>13253000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18858000</v>
      </c>
      <c r="K77" s="7"/>
    </row>
    <row r="78" spans="1:13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48880000</v>
      </c>
      <c r="K78" s="7">
        <v>47755000</v>
      </c>
      <c r="M78" s="132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0">
        <f>J80-J81</f>
        <v>-207892000</v>
      </c>
      <c r="K79" s="50">
        <f>K80-K81</f>
        <v>-376267000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/>
      <c r="K80" s="7"/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207892000</v>
      </c>
      <c r="K81" s="7">
        <v>376267000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0">
        <f>J83-J84</f>
        <v>-182208000</v>
      </c>
      <c r="K82" s="50">
        <f>K83-K84</f>
        <v>-27830000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/>
      <c r="K83" s="7"/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182208000</v>
      </c>
      <c r="K84" s="7">
        <v>27830000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0">
        <f>SUM(J91:J99)</f>
        <v>190336000</v>
      </c>
      <c r="K90" s="50">
        <f>SUM(K91:K99)</f>
        <v>189003000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154112000</v>
      </c>
      <c r="K92" s="7">
        <v>151335000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26614000</v>
      </c>
      <c r="K93" s="7">
        <v>28530000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508000</v>
      </c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9102000</v>
      </c>
      <c r="K99" s="7">
        <v>9138000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0">
        <f>SUM(J101:J112)</f>
        <v>540520000</v>
      </c>
      <c r="K100" s="50">
        <f>SUM(K101:K112)</f>
        <v>472610000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26414000</v>
      </c>
      <c r="K102" s="7">
        <v>32582000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175586000</v>
      </c>
      <c r="K103" s="7">
        <v>162346000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221432000</v>
      </c>
      <c r="K105" s="7">
        <v>151996000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71211000</v>
      </c>
      <c r="K106" s="7">
        <v>67623000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5745000</v>
      </c>
      <c r="K108" s="7">
        <v>7588000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31300000</v>
      </c>
      <c r="K109" s="7">
        <v>30833000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8832000</v>
      </c>
      <c r="K112" s="7">
        <v>19642000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5205000</v>
      </c>
      <c r="K113" s="7">
        <v>1422000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0">
        <f>J69+J86+J90+J100+J113</f>
        <v>686777000</v>
      </c>
      <c r="K114" s="50">
        <f>K69+K86+K90+K100+K113</f>
        <v>580129000</v>
      </c>
    </row>
    <row r="115" spans="1:11" ht="12.75">
      <c r="A115" s="211" t="s">
        <v>57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/>
      <c r="K115" s="8"/>
    </row>
    <row r="116" spans="1:11" ht="12.75">
      <c r="A116" s="214" t="s">
        <v>310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A65" sqref="A1:M71"/>
    </sheetView>
  </sheetViews>
  <sheetFormatPr defaultColWidth="9.140625" defaultRowHeight="12.75"/>
  <cols>
    <col min="1" max="9" width="9.140625" style="49" customWidth="1"/>
    <col min="10" max="11" width="10.421875" style="49" bestFit="1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357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7" t="s">
        <v>355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134" t="s">
        <v>279</v>
      </c>
      <c r="J4" s="265" t="s">
        <v>319</v>
      </c>
      <c r="K4" s="265"/>
      <c r="L4" s="265" t="s">
        <v>320</v>
      </c>
      <c r="M4" s="265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134"/>
      <c r="J5" s="135" t="s">
        <v>314</v>
      </c>
      <c r="K5" s="135" t="s">
        <v>315</v>
      </c>
      <c r="L5" s="135" t="s">
        <v>314</v>
      </c>
      <c r="M5" s="135" t="s">
        <v>315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59">
        <v>2</v>
      </c>
      <c r="J6" s="135">
        <v>3</v>
      </c>
      <c r="K6" s="135">
        <v>4</v>
      </c>
      <c r="L6" s="135">
        <v>5</v>
      </c>
      <c r="M6" s="135">
        <v>6</v>
      </c>
    </row>
    <row r="7" spans="1:13" ht="12.75">
      <c r="A7" s="218" t="s">
        <v>26</v>
      </c>
      <c r="B7" s="219"/>
      <c r="C7" s="219"/>
      <c r="D7" s="219"/>
      <c r="E7" s="219"/>
      <c r="F7" s="219"/>
      <c r="G7" s="219"/>
      <c r="H7" s="238"/>
      <c r="I7" s="3">
        <v>111</v>
      </c>
      <c r="J7" s="51">
        <f>SUM(J8:J9)</f>
        <v>418915000</v>
      </c>
      <c r="K7" s="51">
        <f>SUM(K8:K9)</f>
        <v>105777000</v>
      </c>
      <c r="L7" s="51">
        <f>SUM(L8:L9)</f>
        <v>273916000</v>
      </c>
      <c r="M7" s="51">
        <f>SUM(M8:M9)</f>
        <v>32389000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414155000</v>
      </c>
      <c r="K8" s="7">
        <f>109997000-4220000</f>
        <v>105777000</v>
      </c>
      <c r="L8" s="7">
        <v>155597000</v>
      </c>
      <c r="M8" s="7">
        <v>32274000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4760000</v>
      </c>
      <c r="K9" s="7"/>
      <c r="L9" s="7">
        <v>118319000</v>
      </c>
      <c r="M9" s="7">
        <v>115000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0">
        <f>J11+J12+J16+J20+J21+J22+J25+J26</f>
        <v>545799000</v>
      </c>
      <c r="K10" s="50">
        <f>K11+K12+K16+K20+K21+K22+K25+K26</f>
        <v>192134000</v>
      </c>
      <c r="L10" s="50">
        <f>L11+L12+L16+L20+L21+L22+L25+L26</f>
        <v>267243000</v>
      </c>
      <c r="M10" s="50">
        <f>M11+M12+M16+M20+M21+M22+M25+M26</f>
        <v>72241000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/>
      <c r="K11" s="7"/>
      <c r="L11" s="7"/>
      <c r="M11" s="7"/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0">
        <f>SUM(J13:J15)</f>
        <v>235252000</v>
      </c>
      <c r="K12" s="50">
        <f>SUM(K13:K15)</f>
        <v>70417000</v>
      </c>
      <c r="L12" s="50">
        <f>SUM(L13:L15)</f>
        <v>117268000</v>
      </c>
      <c r="M12" s="50">
        <f>SUM(M13:M15)</f>
        <v>29723000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/>
      <c r="K13" s="7"/>
      <c r="L13" s="7">
        <v>514000</v>
      </c>
      <c r="M13" s="7">
        <v>514000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235252000</v>
      </c>
      <c r="K14" s="7">
        <v>70417000</v>
      </c>
      <c r="L14" s="7">
        <v>116754000</v>
      </c>
      <c r="M14" s="7">
        <v>29209000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/>
      <c r="K15" s="7"/>
      <c r="L15" s="7"/>
      <c r="M15" s="7"/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0">
        <f>SUM(J17:J19)</f>
        <v>74845000</v>
      </c>
      <c r="K16" s="50">
        <f>SUM(K17:K19)</f>
        <v>24023000</v>
      </c>
      <c r="L16" s="50">
        <f>SUM(L17:L19)</f>
        <v>39964000</v>
      </c>
      <c r="M16" s="50">
        <f>SUM(M17:M19)</f>
        <v>10375000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74845000</v>
      </c>
      <c r="K17" s="7">
        <v>24023000</v>
      </c>
      <c r="L17" s="7">
        <v>39964000</v>
      </c>
      <c r="M17" s="7">
        <v>10375000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/>
      <c r="K18" s="7"/>
      <c r="L18" s="7"/>
      <c r="M18" s="7"/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/>
      <c r="K19" s="7"/>
      <c r="L19" s="7"/>
      <c r="M19" s="7"/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43118000</v>
      </c>
      <c r="K20" s="7">
        <v>14169000</v>
      </c>
      <c r="L20" s="7">
        <v>33038000</v>
      </c>
      <c r="M20" s="7">
        <v>11401000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192584000</v>
      </c>
      <c r="K21" s="7">
        <v>83525000</v>
      </c>
      <c r="L21" s="7">
        <f>137417000-60444000</f>
        <v>76973000</v>
      </c>
      <c r="M21" s="7">
        <v>20742000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0"/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/>
      <c r="K26" s="7"/>
      <c r="L26" s="7"/>
      <c r="M26" s="7"/>
    </row>
    <row r="27" spans="1:13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0">
        <f>SUM(J28:J32)</f>
        <v>6918000</v>
      </c>
      <c r="K27" s="50">
        <f>SUM(K28:K32)</f>
        <v>1539000</v>
      </c>
      <c r="L27" s="50">
        <f>SUM(L28:L32)</f>
        <v>6319000</v>
      </c>
      <c r="M27" s="50">
        <f>SUM(M28:M32)</f>
        <v>3551000</v>
      </c>
    </row>
    <row r="28" spans="1:13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/>
      <c r="K28" s="7"/>
      <c r="L28" s="7"/>
      <c r="M28" s="7"/>
    </row>
    <row r="29" spans="1:13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6918000</v>
      </c>
      <c r="K29" s="7">
        <v>1539000</v>
      </c>
      <c r="L29" s="7">
        <v>6319000</v>
      </c>
      <c r="M29" s="7">
        <v>3551000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</row>
    <row r="31" spans="1:13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0">
        <f>SUM(J34:J37)</f>
        <v>46589000</v>
      </c>
      <c r="K33" s="50">
        <f>SUM(K34:K37)</f>
        <v>17784000</v>
      </c>
      <c r="L33" s="50">
        <f>SUM(L34:L37)</f>
        <v>40822000</v>
      </c>
      <c r="M33" s="50">
        <f>SUM(M34:M37)</f>
        <v>19310000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/>
      <c r="M34" s="7"/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46589000</v>
      </c>
      <c r="K35" s="7">
        <v>17784000</v>
      </c>
      <c r="L35" s="7">
        <v>40822000</v>
      </c>
      <c r="M35" s="7">
        <v>19310000</v>
      </c>
    </row>
    <row r="36" spans="1:13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0">
        <f>J7+J27+J38+J40</f>
        <v>425833000</v>
      </c>
      <c r="K42" s="50">
        <f>K7+K27+K38+K40</f>
        <v>107316000</v>
      </c>
      <c r="L42" s="50">
        <f>L7+L27+L38+L40</f>
        <v>280235000</v>
      </c>
      <c r="M42" s="50">
        <f>M7+M27+M38+M40</f>
        <v>35940000</v>
      </c>
    </row>
    <row r="43" spans="1:13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0">
        <f>J10+J33+J39+J41</f>
        <v>592388000</v>
      </c>
      <c r="K43" s="50">
        <f>K10+K33+K39+K41</f>
        <v>209918000</v>
      </c>
      <c r="L43" s="50">
        <f>L10+L33+L39+L41</f>
        <v>308065000</v>
      </c>
      <c r="M43" s="50">
        <f>M10+M33+M39+M41</f>
        <v>91551000</v>
      </c>
    </row>
    <row r="44" spans="1:13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0">
        <f>J42-J43</f>
        <v>-166555000</v>
      </c>
      <c r="K44" s="50">
        <f>K42-K43</f>
        <v>-102602000</v>
      </c>
      <c r="L44" s="50">
        <f>L42-L43</f>
        <v>-27830000</v>
      </c>
      <c r="M44" s="50">
        <f>M42-M43</f>
        <v>-55611000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0">
        <f>IF(J43&gt;J42,J43-J42,0)</f>
        <v>166555000</v>
      </c>
      <c r="K46" s="50">
        <f>IF(K43&gt;K42,K43-K42,0)</f>
        <v>102602000</v>
      </c>
      <c r="L46" s="50">
        <f>IF(L43&gt;L42,L43-L42,0)</f>
        <v>27830000</v>
      </c>
      <c r="M46" s="50">
        <f>IF(M43&gt;M42,M43-M42,0)</f>
        <v>55611000</v>
      </c>
    </row>
    <row r="47" spans="1:13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/>
      <c r="K47" s="7"/>
      <c r="L47" s="7"/>
      <c r="M47" s="7"/>
    </row>
    <row r="48" spans="1:13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0">
        <f>J44-J47</f>
        <v>-166555000</v>
      </c>
      <c r="K48" s="50">
        <f>K44-K47</f>
        <v>-102602000</v>
      </c>
      <c r="L48" s="50">
        <f>L44-L47</f>
        <v>-27830000</v>
      </c>
      <c r="M48" s="50">
        <f>M44-M47</f>
        <v>-55611000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57">
        <f>IF(J48&lt;0,-J48,0)</f>
        <v>166555000</v>
      </c>
      <c r="K50" s="57">
        <f>IF(K48&lt;0,-K48,0)</f>
        <v>102602000</v>
      </c>
      <c r="L50" s="57">
        <f>IF(L48&lt;0,-L48,0)</f>
        <v>27830000</v>
      </c>
      <c r="M50" s="57">
        <f>IF(M48&lt;0,-M48,0)</f>
        <v>55611000</v>
      </c>
    </row>
    <row r="51" spans="1:13" ht="12.75" customHeight="1">
      <c r="A51" s="214" t="s">
        <v>312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133"/>
      <c r="J52" s="133"/>
      <c r="K52" s="133"/>
      <c r="L52" s="133"/>
      <c r="M52" s="58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>
      <c r="A56" s="218" t="s">
        <v>204</v>
      </c>
      <c r="B56" s="219"/>
      <c r="C56" s="219"/>
      <c r="D56" s="219"/>
      <c r="E56" s="219"/>
      <c r="F56" s="219"/>
      <c r="G56" s="219"/>
      <c r="H56" s="238"/>
      <c r="I56" s="9">
        <v>157</v>
      </c>
      <c r="J56" s="6">
        <f>+J48</f>
        <v>-166555000</v>
      </c>
      <c r="K56" s="6"/>
      <c r="L56" s="6">
        <f>+L48</f>
        <v>-27830000</v>
      </c>
      <c r="M56" s="6"/>
    </row>
    <row r="57" spans="1:13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0">
        <f>SUM(J58:J64)</f>
        <v>18858000</v>
      </c>
      <c r="K57" s="50">
        <f>SUM(K58:K64)</f>
        <v>0</v>
      </c>
      <c r="L57" s="50">
        <f>SUM(L58:L64)</f>
        <v>3435000</v>
      </c>
      <c r="M57" s="50">
        <f>SUM(M58:M64)</f>
        <v>0</v>
      </c>
    </row>
    <row r="58" spans="1:13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18858000</v>
      </c>
      <c r="K58" s="7"/>
      <c r="L58" s="7">
        <v>3560000</v>
      </c>
      <c r="M58" s="7"/>
    </row>
    <row r="59" spans="1:13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>
        <v>-125000</v>
      </c>
      <c r="M59" s="7"/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0">
        <f>J57-J65</f>
        <v>18858000</v>
      </c>
      <c r="K66" s="50">
        <f>K57-K65</f>
        <v>0</v>
      </c>
      <c r="L66" s="50">
        <f>L57-L65</f>
        <v>3435000</v>
      </c>
      <c r="M66" s="50">
        <f>M57-M65</f>
        <v>0</v>
      </c>
    </row>
    <row r="67" spans="1:13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57">
        <f>J56+J66</f>
        <v>-147697000</v>
      </c>
      <c r="K67" s="57">
        <f>K56+K66</f>
        <v>0</v>
      </c>
      <c r="L67" s="57">
        <f>L56+L66</f>
        <v>-24395000</v>
      </c>
      <c r="M67" s="57">
        <f>M56+M66</f>
        <v>0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47:L47 K66:M6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34:L41 K33:M33 K28:L32 K27:M27 K23:L26 K22:M22 K17:L21 K16:M16 K13:L15 K12:M12 J12:J46 K8:L9 K7:M7 J7:J10 K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A30" sqref="A1:K52"/>
    </sheetView>
  </sheetViews>
  <sheetFormatPr defaultColWidth="9.140625" defaultRowHeight="12.75"/>
  <cols>
    <col min="1" max="9" width="9.140625" style="49" customWidth="1"/>
    <col min="10" max="10" width="10.421875" style="49" bestFit="1" customWidth="1"/>
    <col min="11" max="11" width="9.8515625" style="49" bestFit="1" customWidth="1"/>
    <col min="12" max="16384" width="9.140625" style="49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358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355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2" t="s">
        <v>279</v>
      </c>
      <c r="J4" s="63" t="s">
        <v>319</v>
      </c>
      <c r="K4" s="63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4">
        <v>2</v>
      </c>
      <c r="J5" s="65" t="s">
        <v>283</v>
      </c>
      <c r="K5" s="65" t="s">
        <v>284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68"/>
      <c r="J6" s="268"/>
      <c r="K6" s="269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-158426000</v>
      </c>
      <c r="K7" s="7">
        <v>-27830000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55496000</v>
      </c>
      <c r="K8" s="7">
        <v>33038000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17674000</v>
      </c>
      <c r="K9" s="7"/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6836000</v>
      </c>
      <c r="K10" s="7">
        <v>84354000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80178000</v>
      </c>
      <c r="K11" s="7">
        <v>75499000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88473000</v>
      </c>
      <c r="K12" s="7"/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60">
        <f>SUM(J7:J12)</f>
        <v>90231000</v>
      </c>
      <c r="K13" s="50">
        <f>SUM(K7:K12)</f>
        <v>165061000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>
        <v>67910000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148399000</v>
      </c>
      <c r="K17" s="7">
        <v>99535000</v>
      </c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0">
        <f>SUM(J14:J17)</f>
        <v>148399000</v>
      </c>
      <c r="K18" s="50">
        <f>SUM(K14:K17)</f>
        <v>167445000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0">
        <f>IF(J13&gt;J18,J13-J18,0)</f>
        <v>0</v>
      </c>
      <c r="K19" s="50">
        <f>IF(K13&gt;K18,K13-K18,0)</f>
        <v>0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0">
        <f>IF(J18&gt;J13,J18-J13,0)</f>
        <v>58168000</v>
      </c>
      <c r="K20" s="50">
        <f>IF(K18&gt;K13,K18-K13,0)</f>
        <v>2384000</v>
      </c>
    </row>
    <row r="21" spans="1:11" ht="12.75">
      <c r="A21" s="214" t="s">
        <v>159</v>
      </c>
      <c r="B21" s="215"/>
      <c r="C21" s="215"/>
      <c r="D21" s="215"/>
      <c r="E21" s="215"/>
      <c r="F21" s="215"/>
      <c r="G21" s="215"/>
      <c r="H21" s="215"/>
      <c r="I21" s="268"/>
      <c r="J21" s="268"/>
      <c r="K21" s="269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10958000</v>
      </c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218000</v>
      </c>
      <c r="K24" s="7">
        <v>271000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36245000</v>
      </c>
      <c r="K26" s="7"/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0">
        <f>SUM(J22:J26)</f>
        <v>47421000</v>
      </c>
      <c r="K27" s="50">
        <f>SUM(K22:K26)</f>
        <v>271000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55070000</v>
      </c>
      <c r="K28" s="7"/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>
        <v>21722000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2218000</v>
      </c>
      <c r="K30" s="7"/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0">
        <f>SUM(J28:J30)</f>
        <v>57288000</v>
      </c>
      <c r="K31" s="50">
        <f>SUM(K28:K30)</f>
        <v>21722000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0">
        <f>IF(J31&gt;J27,J31-J27,0)</f>
        <v>9867000</v>
      </c>
      <c r="K33" s="50">
        <f>IF(K31&gt;K27,K31-K27,0)</f>
        <v>21451000</v>
      </c>
    </row>
    <row r="34" spans="1:11" ht="12.75">
      <c r="A34" s="214" t="s">
        <v>160</v>
      </c>
      <c r="B34" s="215"/>
      <c r="C34" s="215"/>
      <c r="D34" s="215"/>
      <c r="E34" s="215"/>
      <c r="F34" s="215"/>
      <c r="G34" s="215"/>
      <c r="H34" s="215"/>
      <c r="I34" s="268"/>
      <c r="J34" s="268"/>
      <c r="K34" s="269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>
        <v>108326000</v>
      </c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91363000</v>
      </c>
      <c r="K36" s="7">
        <v>58313000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0">
        <f>SUM(J35:J37)</f>
        <v>199689000</v>
      </c>
      <c r="K38" s="50">
        <f>SUM(K35:K37)</f>
        <v>58313000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148806000</v>
      </c>
      <c r="K39" s="7">
        <v>37260000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0">
        <f>SUM(J39:J43)</f>
        <v>148806000</v>
      </c>
      <c r="K44" s="50">
        <f>SUM(K39:K43)</f>
        <v>37260000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0">
        <f>IF(J38&gt;J44,J38-J44,0)</f>
        <v>50883000</v>
      </c>
      <c r="K45" s="50">
        <f>IF(K38&gt;K44,K38-K44,0)</f>
        <v>21053000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0">
        <f>IF(J20-J19+J33-J32+J46-J45&gt;0,J20-J19+J33-J32+J46-J45,0)</f>
        <v>17152000</v>
      </c>
      <c r="K48" s="50">
        <f>IF(K20-K19+K33-K32+K46-K45&gt;0,K20-K19+K33-K32+K46-K45,0)</f>
        <v>2782000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-9676000</v>
      </c>
      <c r="K49" s="7">
        <v>3098000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17152000</v>
      </c>
      <c r="K51" s="7">
        <v>2782000</v>
      </c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f>J49+J50-J51</f>
        <v>-26828000</v>
      </c>
      <c r="K52" s="57">
        <f>K49+K50-K51</f>
        <v>316000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14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2" t="s">
        <v>279</v>
      </c>
      <c r="J4" s="63" t="s">
        <v>319</v>
      </c>
      <c r="K4" s="63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68"/>
      <c r="J6" s="268"/>
      <c r="K6" s="269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0">
        <f>SUM(J7:J11)</f>
        <v>0</v>
      </c>
      <c r="K12" s="50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0">
        <f>SUM(J13:J18)</f>
        <v>0</v>
      </c>
      <c r="K19" s="50">
        <f>SUM(K13:K18)</f>
        <v>0</v>
      </c>
    </row>
    <row r="20" spans="1:11" ht="12.75">
      <c r="A20" s="22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0">
        <f>IF(J12&gt;J19,J12-J19,0)</f>
        <v>0</v>
      </c>
      <c r="K20" s="50">
        <f>IF(K12&gt;K19,K12-K19,0)</f>
        <v>0</v>
      </c>
    </row>
    <row r="21" spans="1:11" ht="12.75">
      <c r="A21" s="233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60">
        <f>IF(J19&gt;J12,J19-J12,0)</f>
        <v>0</v>
      </c>
      <c r="K21" s="50">
        <f>IF(K19&gt;K12,K19-K12,0)</f>
        <v>0</v>
      </c>
    </row>
    <row r="22" spans="1:11" ht="12.75">
      <c r="A22" s="214" t="s">
        <v>159</v>
      </c>
      <c r="B22" s="215"/>
      <c r="C22" s="215"/>
      <c r="D22" s="215"/>
      <c r="E22" s="215"/>
      <c r="F22" s="215"/>
      <c r="G22" s="215"/>
      <c r="H22" s="215"/>
      <c r="I22" s="268"/>
      <c r="J22" s="268"/>
      <c r="K22" s="269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0">
        <f>SUM(J23:J27)</f>
        <v>0</v>
      </c>
      <c r="K28" s="50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0">
        <f>SUM(J29:J31)</f>
        <v>0</v>
      </c>
      <c r="K32" s="50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0">
        <f>IF(J28&gt;J32,J28-J32,0)</f>
        <v>0</v>
      </c>
      <c r="K33" s="50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0">
        <f>IF(J32&gt;J28,J32-J28,0)</f>
        <v>0</v>
      </c>
      <c r="K34" s="50">
        <f>IF(K32&gt;K28,K32-K28,0)</f>
        <v>0</v>
      </c>
    </row>
    <row r="35" spans="1:11" ht="12.75">
      <c r="A35" s="214" t="s">
        <v>160</v>
      </c>
      <c r="B35" s="215"/>
      <c r="C35" s="215"/>
      <c r="D35" s="215"/>
      <c r="E35" s="215"/>
      <c r="F35" s="215"/>
      <c r="G35" s="215"/>
      <c r="H35" s="215"/>
      <c r="I35" s="268">
        <v>0</v>
      </c>
      <c r="J35" s="268"/>
      <c r="K35" s="269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0">
        <f>SUM(J36:J38)</f>
        <v>0</v>
      </c>
      <c r="K39" s="50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0">
        <f>SUM(J40:J44)</f>
        <v>0</v>
      </c>
      <c r="K45" s="50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0">
        <f>IF(J39&gt;J45,J39-J45,0)</f>
        <v>0</v>
      </c>
      <c r="K46" s="50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0">
        <f>IF(J45&gt;J39,J45-J39,0)</f>
        <v>0</v>
      </c>
      <c r="K47" s="50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0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0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3" t="s">
        <v>177</v>
      </c>
      <c r="B53" s="234"/>
      <c r="C53" s="234"/>
      <c r="D53" s="234"/>
      <c r="E53" s="234"/>
      <c r="F53" s="234"/>
      <c r="G53" s="234"/>
      <c r="H53" s="234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4">
      <selection activeCell="A17" sqref="A17:H17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10.140625" style="72" bestFit="1" customWidth="1"/>
    <col min="12" max="12" width="10.28125" style="72" bestFit="1" customWidth="1"/>
    <col min="13" max="13" width="9.421875" style="72" bestFit="1" customWidth="1"/>
    <col min="14" max="16384" width="9.140625" style="72" customWidth="1"/>
  </cols>
  <sheetData>
    <row r="1" spans="1:12" ht="12.75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1"/>
    </row>
    <row r="2" spans="1:12" ht="15.75">
      <c r="A2" s="39"/>
      <c r="B2" s="70"/>
      <c r="C2" s="288" t="s">
        <v>282</v>
      </c>
      <c r="D2" s="288"/>
      <c r="E2" s="73">
        <v>40544</v>
      </c>
      <c r="F2" s="40" t="s">
        <v>250</v>
      </c>
      <c r="G2" s="289">
        <v>40816</v>
      </c>
      <c r="H2" s="290"/>
      <c r="I2" s="70"/>
      <c r="J2" s="70"/>
      <c r="K2" s="70"/>
      <c r="L2" s="74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77" t="s">
        <v>305</v>
      </c>
      <c r="J3" s="78" t="s">
        <v>150</v>
      </c>
      <c r="K3" s="78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0">
        <v>2</v>
      </c>
      <c r="J4" s="79" t="s">
        <v>283</v>
      </c>
      <c r="K4" s="79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1">
        <v>1</v>
      </c>
      <c r="J5" s="42">
        <v>67749000</v>
      </c>
      <c r="K5" s="42">
        <v>67749000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1">
        <v>2</v>
      </c>
      <c r="J6" s="43">
        <v>205750000</v>
      </c>
      <c r="K6" s="43">
        <v>205750000</v>
      </c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1">
        <v>3</v>
      </c>
      <c r="J7" s="43">
        <v>18437000</v>
      </c>
      <c r="K7" s="43">
        <v>-63000</v>
      </c>
    </row>
    <row r="8" spans="1:13" ht="12.75">
      <c r="A8" s="284" t="s">
        <v>288</v>
      </c>
      <c r="B8" s="285"/>
      <c r="C8" s="285"/>
      <c r="D8" s="285"/>
      <c r="E8" s="285"/>
      <c r="F8" s="285"/>
      <c r="G8" s="285"/>
      <c r="H8" s="285"/>
      <c r="I8" s="41">
        <v>4</v>
      </c>
      <c r="J8" s="43">
        <v>-207892000</v>
      </c>
      <c r="K8" s="43">
        <v>-376267000</v>
      </c>
      <c r="M8" s="136"/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1">
        <v>5</v>
      </c>
      <c r="J9" s="43">
        <v>-182208000</v>
      </c>
      <c r="K9" s="43">
        <v>-27830000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1">
        <v>6</v>
      </c>
      <c r="J10" s="43">
        <v>48880000</v>
      </c>
      <c r="K10" s="43">
        <v>47755000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1">
        <v>7</v>
      </c>
      <c r="J11" s="43"/>
      <c r="K11" s="43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1">
        <v>8</v>
      </c>
      <c r="J12" s="43"/>
      <c r="K12" s="43"/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1">
        <v>9</v>
      </c>
      <c r="J13" s="43"/>
      <c r="K13" s="43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1">
        <v>10</v>
      </c>
      <c r="J14" s="75">
        <f>SUM(J5:J13)</f>
        <v>-49284000</v>
      </c>
      <c r="K14" s="75">
        <f>SUM(K5:K13)</f>
        <v>-82906000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1">
        <v>11</v>
      </c>
      <c r="J15" s="43">
        <v>18858000</v>
      </c>
      <c r="K15" s="43">
        <v>3560000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1">
        <v>12</v>
      </c>
      <c r="J16" s="43"/>
      <c r="K16" s="43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1">
        <v>13</v>
      </c>
      <c r="J17" s="43"/>
      <c r="K17" s="43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1">
        <v>14</v>
      </c>
      <c r="J18" s="43"/>
      <c r="K18" s="43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1">
        <v>15</v>
      </c>
      <c r="J19" s="43"/>
      <c r="K19" s="43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1">
        <v>16</v>
      </c>
      <c r="J20" s="43"/>
      <c r="K20" s="43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1">
        <v>17</v>
      </c>
      <c r="J21" s="76">
        <f>SUM(J15:J20)</f>
        <v>18858000</v>
      </c>
      <c r="K21" s="76">
        <f>SUM(K15:K20)</f>
        <v>3560000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3" t="s">
        <v>302</v>
      </c>
      <c r="B23" s="294"/>
      <c r="C23" s="294"/>
      <c r="D23" s="294"/>
      <c r="E23" s="294"/>
      <c r="F23" s="294"/>
      <c r="G23" s="294"/>
      <c r="H23" s="294"/>
      <c r="I23" s="44">
        <v>18</v>
      </c>
      <c r="J23" s="42"/>
      <c r="K23" s="42"/>
    </row>
    <row r="24" spans="1:11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45">
        <v>19</v>
      </c>
      <c r="J24" s="76"/>
      <c r="K24" s="76"/>
    </row>
    <row r="25" spans="1:11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Martina Bandula</cp:lastModifiedBy>
  <cp:lastPrinted>2011-03-28T11:17:39Z</cp:lastPrinted>
  <dcterms:created xsi:type="dcterms:W3CDTF">2008-10-17T11:51:54Z</dcterms:created>
  <dcterms:modified xsi:type="dcterms:W3CDTF">2011-11-11T19:27:03Z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