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9\OBJAVA 1Q 2019 BURZA\"/>
    </mc:Choice>
  </mc:AlternateContent>
  <xr:revisionPtr revIDLastSave="0" documentId="13_ncr:1_{DF16F916-51F5-4A27-BB52-E9368D29C1C2}" xr6:coauthVersionLast="43" xr6:coauthVersionMax="43" xr10:uidLastSave="{00000000-0000-0000-0000-000000000000}"/>
  <bookViews>
    <workbookView xWindow="28680" yWindow="3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34" i="21"/>
  <c r="I49" i="21"/>
  <c r="I51" i="21" s="1"/>
  <c r="I14" i="19"/>
  <c r="I61" i="19" s="1"/>
  <c r="I62" i="19" s="1"/>
  <c r="K60" i="19"/>
  <c r="I55" i="20"/>
  <c r="H57" i="20"/>
  <c r="H59" i="20" s="1"/>
  <c r="I24" i="20"/>
  <c r="I27" i="20" s="1"/>
  <c r="J60" i="19"/>
  <c r="I64" i="19"/>
  <c r="K14" i="19"/>
  <c r="K61" i="19" s="1"/>
  <c r="K62" i="19" s="1"/>
  <c r="I63"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6" i="19" l="1"/>
  <c r="I67" i="19"/>
  <c r="K63" i="19"/>
  <c r="K64" i="19"/>
  <c r="I57" i="20"/>
  <c r="I59" i="20" s="1"/>
  <c r="J63" i="19"/>
  <c r="H64" i="19"/>
  <c r="I68" i="19"/>
  <c r="K67" i="19"/>
  <c r="K66" i="19"/>
  <c r="K68" i="19"/>
  <c r="I72" i="18"/>
  <c r="H62" i="19"/>
  <c r="H66" i="19" s="1"/>
  <c r="H63" i="19"/>
  <c r="J62" i="19"/>
  <c r="J66" i="19" s="1"/>
  <c r="J64" i="19"/>
  <c r="H67" i="19"/>
  <c r="H68" i="19" l="1"/>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<sst xmlns="http://schemas.openxmlformats.org/spreadsheetml/2006/main" count="521" uniqueCount="455">
  <si>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</si>
  <si>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</si>
  <si>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</si>
  <si>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</si>
  <si>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</si>
  <si>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</si>
  <si>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</si>
  <si>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</si>
  <si>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</si>
  <si>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</si>
  <si>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</si>
  <si>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</si>
  <si>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</si>
  <si>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</si>
  <si>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</si>
  <si>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</si>
  <si>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</si>
  <si>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</si>
  <si>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</si>
  <si>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</si>
  <si>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</si>
  <si>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</si>
  <si>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</si>
  <si>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</si>
  <si>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</si>
  <si>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</si>
  <si>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</si>
  <si>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</si>
  <si>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</si>
  <si>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</si>
  <si>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</si>
  <si>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</si>
  <si>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</si>
  <si>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</si>
  <si>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</si>
  <si>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</si>
  <si>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</si>
  <si>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</si>
  <si>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</si>
  <si>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</si>
  <si>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</si>
  <si>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</si>
  <si>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</si>
  <si>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</si>
  <si>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</si>
  <si>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</si>
  <si>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</si>
  <si>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</si>
  <si>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</si>
  <si>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</si>
  <si>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</si>
  <si>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</si>
  <si>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</si>
  <si>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</si>
  <si>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</si>
  <si>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</si>
  <si>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</si>
  <si>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</si>
  <si>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</si>
  <si>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</si>
  <si>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</si>
  <si>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</si>
  <si>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</si>
  <si>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</si>
  <si>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</si>
  <si>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</si>
  <si>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</si>
  <si>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</si>
  <si>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</si>
  <si>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</si>
  <si>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</si>
  <si>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</si>
  <si>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</si>
  <si>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</si>
  <si>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</si>
  <si>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</si>
  <si>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</si>
  <si>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</si>
  <si>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</si>
  <si>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</si>
  <si>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</si>
  <si>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</si>
  <si>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</si>
  <si>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</si>
  <si>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</si>
  <si>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</si>
  <si>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</si>
  <si>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</si>
  <si>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</si>
  <si>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</si>
  <si>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</si>
  <si>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</si>
  <si>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</si>
  <si>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</si>
  <si>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</si>
  <si>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</si>
  <si>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</si>
  <si>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</si>
  <si>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</si>
  <si>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</si>
  <si>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</si>
  <si>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</si>
  <si>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</si>
  <si>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</si>
  <si>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</si>
  <si>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</si>
  <si>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</si>
  <si>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</si>
  <si>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</si>
  <si>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</si>
  <si>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</si>
  <si>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</si>
  <si>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</si>
  <si>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</si>
  <si>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</si>
  <si>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</si>
  <si>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</si>
  <si>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</si>
  <si>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</si>
  <si>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</si>
  <si>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</si>
  <si>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</si>
  <si>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</si>
  <si>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</si>
  <si>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</si>
  <si>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</si>
  <si>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</si>
  <si>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</si>
  <si>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</si>
  <si>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</si>
  <si>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</si>
  <si>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</si>
  <si>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</si>
  <si>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</si>
  <si>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</si>
  <si>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</si>
  <si>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</si>
  <si>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</si>
  <si>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</si>
  <si>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</si>
  <si>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</si>
  <si>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</si>
  <si>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</si>
  <si>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</si>
  <si>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</si>
  <si>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</si>
  <si>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</si>
  <si>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</si>
  <si>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</si>
  <si>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</si>
  <si>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</si>
  <si>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</si>
  <si>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</si>
  <si>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</si>
  <si>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</si>
  <si>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</si>
  <si>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</si>
  <si>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</si>
  <si>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</si>
  <si>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</si>
  <si>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</si>
  <si>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</si>
  <si>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</si>
  <si>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</si>
  <si>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</si>
  <si>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</si>
  <si>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</si>
  <si>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</si>
  <si>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</si>
  <si>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</si>
  <si>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</si>
  <si>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</si>
  <si>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</si>
  <si>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</si>
  <si>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</si>
  <si>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</si>
  <si>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</si>
  <si>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</si>
  <si>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</si>
  <si>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</si>
  <si>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</si>
  <si>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</si>
  <si>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</si>
  <si>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</si>
  <si>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</si>
  <si>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</si>
  <si>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</si>
  <si>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</si>
  <si>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</si>
  <si>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</si>
  <si>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</si>
  <si>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</si>
  <si>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</si>
  <si>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</si>
  <si>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</si>
  <si>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</si>
  <si>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</si>
  <si>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</si>
  <si>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</si>
  <si>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</si>
  <si>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</si>
  <si>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</si>
  <si>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</si>
  <si>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</si>
  <si>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</si>
  <si>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</si>
  <si>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</si>
  <si>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</si>
  <si>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</si>
  <si>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</si>
  <si>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</si>
  <si>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</si>
  <si>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</si>
  <si>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</si>
  <si>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</si>
  <si>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</si>
  <si>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</si>
  <si>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</si>
  <si>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</si>
  <si>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</si>
  <si>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</si>
  <si>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</si>
  <si>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</si>
  <si>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</si>
  <si>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</si>
  <si>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</si>
  <si>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</si>
  <si>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</si>
  <si>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</si>
  <si>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</si>
  <si>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</si>
  <si>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</si>
  <si>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</si>
  <si>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</si>
  <si>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</si>
  <si>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</si>
  <si>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</si>
  <si>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</si>
  <si>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</si>
  <si>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</si>
  <si>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</si>
  <si>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</si>
  <si>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</si>
  <si>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</si>
  <si>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</si>
  <si>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</si>
  <si>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</si>
  <si>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</si>
  <si>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</si>
  <si>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</si>
  <si>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</si>
  <si>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</si>
  <si>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</si>
  <si>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</si>
  <si>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</si>
  <si>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</si>
  <si>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</si>
  <si>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</si>
  <si>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</si>
  <si>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</si>
  <si>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</si>
  <si>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</si>
  <si>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</si>
  <si>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</si>
  <si>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</si>
  <si>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</si>
  <si>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</si>
  <si>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</si>
  <si>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</si>
  <si>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</si>
  <si>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</si>
  <si>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</si>
  <si>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</si>
  <si>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</si>
  <si>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</si>
  <si>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</si>
  <si>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</si>
  <si>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</si>
  <si>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</si>
  <si>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</si>
  <si>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</si>
  <si>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</si>
  <si>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</si>
  <si>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</si>
  <si>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</si>
  <si>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</si>
  <si>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</si>
  <si>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</si>
  <si>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</si>
  <si>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</si>
  <si>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</si>
  <si>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</si>
  <si>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</si>
  <si>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</si>
  <si>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</si>
  <si>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</si>
  <si>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</si>
  <si>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</si>
  <si>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</si>
  <si>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</si>
  <si>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</si>
  <si>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</si>
  <si>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</si>
  <si>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</si>
  <si>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</si>
  <si>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</si>
  <si>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</si>
  <si>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</si>
  <si>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</si>
  <si>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</si>
  <si>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</si>
  <si>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</si>
  <si>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</si>
  <si>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</si>
  <si>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</si>
  <si>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</si>
  <si>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</si>
  <si>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</si>
  <si>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</si>
  <si>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</si>
  <si>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</si>
  <si>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</si>
  <si>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</si>
  <si>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</si>
  <si>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</si>
  <si>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</si>
  <si>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</si>
  <si>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</si>
  <si>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</si>
  <si>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</si>
  <si>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</si>
  <si>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</si>
  <si>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</si>
  <si>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</si>
  <si>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</si>
  <si>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</si>
  <si>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</si>
  <si>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</si>
  <si>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</si>
  <si>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</si>
  <si>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</si>
  <si>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</si>
  <si>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</si>
  <si>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</si>
  <si>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</si>
  <si>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</si>
  <si>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</si>
  <si>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</si>
  <si>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</si>
  <si>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</si>
  <si>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</si>
  <si>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</si>
  <si>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</si>
  <si>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</si>
  <si>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</si>
  <si>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</si>
  <si>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</si>
  <si>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</si>
  <si>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</si>
  <si>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</si>
  <si>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</si>
  <si>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</si>
  <si>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</si>
  <si>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</si>
  <si>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</si>
  <si>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</si>
  <si>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</si>
  <si>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</si>
  <si>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</si>
  <si>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</si>
  <si>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</si>
  <si>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</si>
  <si>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</si>
  <si>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</si>
  <si>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</si>
  <si>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</si>
  <si>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</si>
  <si>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</si>
  <si>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</si>
  <si>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</si>
  <si>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</si>
  <si>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</si>
  <si>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</si>
  <si>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</si>
  <si>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</si>
  <si>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</si>
  <si>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</si>
  <si>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</si>
  <si>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</si>
  <si>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</si>
  <si>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</si>
  <si>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</si>
  <si>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</si>
  <si>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</si>
  <si>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</si>
  <si>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</si>
  <si>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</si>
  <si>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</si>
  <si>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</si>
  <si>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</si>
  <si>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</si>
  <si>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</si>
  <si>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</si>
  <si>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</si>
  <si>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</si>
  <si>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</si>
  <si>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</si>
  <si>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</si>
  <si>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</si>
  <si>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</si>
  <si>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</si>
  <si>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</si>
  <si>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</si>
  <si>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</si>
  <si>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</si>
  <si>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</si>
  <si>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</si>
  <si>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</si>
  <si>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</si>
  <si>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</si>
  <si>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</si>
  <si>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</si>
  <si>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</si>
  <si>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</si>
  <si>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</si>
  <si>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</si>
  <si>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</si>
  <si>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</si>
  <si>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</si>
  <si>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</si>
  <si>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</si>
  <si>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</si>
  <si>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</si>
  <si>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</si>
  <si>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</si>
  <si>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</si>
  <si>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94818858923</t>
  </si>
  <si>
    <t>MEDIKA d.d.</t>
  </si>
  <si>
    <t>ZAGREB</t>
  </si>
  <si>
    <t>CAPRAŠKA 1</t>
  </si>
  <si>
    <t>medika.uprava@medika.hr</t>
  </si>
  <si>
    <t>www.medika.hr</t>
  </si>
  <si>
    <t>DIJANA RADMILOVIĆ</t>
  </si>
  <si>
    <t>01/2412 551</t>
  </si>
  <si>
    <t>stanje na dan 31.03.2019.</t>
  </si>
  <si>
    <t>Obveznik: MEDIKA d.d.</t>
  </si>
  <si>
    <t>u razdoblju 01.01.2019. do 31.03.2019.</t>
  </si>
  <si>
    <t>03209741</t>
  </si>
  <si>
    <t>080027531</t>
  </si>
  <si>
    <t>74780000O0R8ZVGJJO27</t>
  </si>
  <si>
    <t>HR</t>
  </si>
  <si>
    <t>1339</t>
  </si>
  <si>
    <t xml:space="preserve">Obveznik: </t>
  </si>
  <si>
    <t xml:space="preserve">u razdoblju       do </t>
  </si>
  <si>
    <r>
      <t xml:space="preserve">BILJEŠKE UZ FINANCIJSKE IZVJEŠTAJE - TFI
(sastavljaju se za tromjesečna izvještajna razdoblja)
Naziv izdavatelja:   </t>
    </r>
    <r>
      <rPr>
        <u/>
        <sz val="10"/>
        <rFont val="Arial"/>
        <family val="2"/>
        <charset val="238"/>
      </rPr>
      <t>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01.01.2019. - 31.03.2019.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</si>
</sst>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E8" sqref="E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5" t="s">
        <v>391</v>
      </c>
      <c r="B1" s="176"/>
      <c r="C1" s="176"/>
      <c r="D1" s="71"/>
      <c r="E1" s="71"/>
      <c r="F1" s="71"/>
      <c r="G1" s="71"/>
      <c r="H1" s="71"/>
      <c r="I1" s="71"/>
      <c r="J1" s="72"/>
    </row>
    <row r="2" spans="1:14" ht="14.45" customHeight="1" x14ac:dyDescent="0.25">
      <c r="A2" s="177" t="s">
        <v>407</v>
      </c>
      <c r="B2" s="178"/>
      <c r="C2" s="178"/>
      <c r="D2" s="178"/>
      <c r="E2" s="178"/>
      <c r="F2" s="178"/>
      <c r="G2" s="178"/>
      <c r="H2" s="178"/>
      <c r="I2" s="178"/>
      <c r="J2" s="179"/>
      <c r="N2" s="123" t="s">
        <v>432</v>
      </c>
    </row>
    <row r="3" spans="1:14" x14ac:dyDescent="0.25">
      <c r="A3" s="74"/>
      <c r="B3" s="75"/>
      <c r="C3" s="75"/>
      <c r="D3" s="75"/>
      <c r="E3" s="75"/>
      <c r="F3" s="75"/>
      <c r="G3" s="75"/>
      <c r="H3" s="75"/>
      <c r="I3" s="75"/>
      <c r="J3" s="76"/>
      <c r="N3" s="123" t="s">
        <v>433</v>
      </c>
    </row>
    <row r="4" spans="1:14" ht="33.6" customHeight="1" x14ac:dyDescent="0.25">
      <c r="A4" s="180" t="s">
        <v>392</v>
      </c>
      <c r="B4" s="181"/>
      <c r="C4" s="181"/>
      <c r="D4" s="181"/>
      <c r="E4" s="182">
        <v>43466</v>
      </c>
      <c r="F4" s="183"/>
      <c r="G4" s="77" t="s">
        <v>0</v>
      </c>
      <c r="H4" s="182">
        <v>43555</v>
      </c>
      <c r="I4" s="183"/>
      <c r="J4" s="78"/>
      <c r="N4" s="123" t="s">
        <v>434</v>
      </c>
    </row>
    <row r="5" spans="1:14" s="79" customFormat="1" ht="10.15" customHeight="1" x14ac:dyDescent="0.25">
      <c r="A5" s="184"/>
      <c r="B5" s="185"/>
      <c r="C5" s="185"/>
      <c r="D5" s="185"/>
      <c r="E5" s="185"/>
      <c r="F5" s="185"/>
      <c r="G5" s="185"/>
      <c r="H5" s="185"/>
      <c r="I5" s="185"/>
      <c r="J5" s="186"/>
      <c r="N5" s="124" t="s">
        <v>435</v>
      </c>
    </row>
    <row r="6" spans="1:14" ht="20.45" customHeight="1" x14ac:dyDescent="0.25">
      <c r="A6" s="80"/>
      <c r="B6" s="81" t="s">
        <v>412</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413</v>
      </c>
      <c r="C8" s="82"/>
      <c r="D8" s="82"/>
      <c r="E8" s="88" t="s">
        <v>432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1" t="s">
        <v>414</v>
      </c>
      <c r="B10" s="172"/>
      <c r="C10" s="172"/>
      <c r="D10" s="172"/>
      <c r="E10" s="172"/>
      <c r="F10" s="172"/>
      <c r="G10" s="172"/>
      <c r="H10" s="172"/>
      <c r="I10" s="172"/>
      <c r="J10" s="90"/>
    </row>
    <row r="11" spans="1:14" ht="24.6" customHeight="1" x14ac:dyDescent="0.25">
      <c r="A11" s="160" t="s">
        <v>393</v>
      </c>
      <c r="B11" s="173"/>
      <c r="C11" s="168" t="s">
        <v>447</v>
      </c>
      <c r="D11" s="169"/>
      <c r="E11" s="91"/>
      <c r="F11" s="126" t="s">
        <v>415</v>
      </c>
      <c r="G11" s="167"/>
      <c r="H11" s="148" t="s">
        <v>450</v>
      </c>
      <c r="I11" s="149"/>
      <c r="J11" s="92"/>
    </row>
    <row r="12" spans="1:14" ht="14.45" customHeight="1" x14ac:dyDescent="0.25">
      <c r="A12" s="93"/>
      <c r="B12" s="94"/>
      <c r="C12" s="94"/>
      <c r="D12" s="94"/>
      <c r="E12" s="174"/>
      <c r="F12" s="174"/>
      <c r="G12" s="174"/>
      <c r="H12" s="174"/>
      <c r="I12" s="95"/>
      <c r="J12" s="92"/>
    </row>
    <row r="13" spans="1:14" ht="21" customHeight="1" x14ac:dyDescent="0.25">
      <c r="A13" s="125" t="s">
        <v>408</v>
      </c>
      <c r="B13" s="167"/>
      <c r="C13" s="168" t="s">
        <v>448</v>
      </c>
      <c r="D13" s="169"/>
      <c r="E13" s="187"/>
      <c r="F13" s="174"/>
      <c r="G13" s="174"/>
      <c r="H13" s="174"/>
      <c r="I13" s="95"/>
      <c r="J13" s="92"/>
    </row>
    <row r="14" spans="1:14" ht="10.9" customHeight="1" x14ac:dyDescent="0.25">
      <c r="A14" s="91"/>
      <c r="B14" s="95"/>
      <c r="C14" s="94"/>
      <c r="D14" s="94"/>
      <c r="E14" s="135"/>
      <c r="F14" s="135"/>
      <c r="G14" s="135"/>
      <c r="H14" s="135"/>
      <c r="I14" s="94"/>
      <c r="J14" s="96"/>
    </row>
    <row r="15" spans="1:14" ht="22.9" customHeight="1" x14ac:dyDescent="0.25">
      <c r="A15" s="125" t="s">
        <v>394</v>
      </c>
      <c r="B15" s="167"/>
      <c r="C15" s="168" t="s">
        <v>436</v>
      </c>
      <c r="D15" s="169"/>
      <c r="E15" s="170"/>
      <c r="F15" s="162"/>
      <c r="G15" s="97" t="s">
        <v>416</v>
      </c>
      <c r="H15" s="163" t="s">
        <v>449</v>
      </c>
      <c r="I15" s="164"/>
      <c r="J15" s="98"/>
    </row>
    <row r="16" spans="1:14" ht="10.9" customHeight="1" x14ac:dyDescent="0.25">
      <c r="A16" s="91"/>
      <c r="B16" s="95"/>
      <c r="C16" s="94"/>
      <c r="D16" s="94"/>
      <c r="E16" s="135"/>
      <c r="F16" s="135"/>
      <c r="G16" s="135"/>
      <c r="H16" s="135"/>
      <c r="I16" s="94"/>
      <c r="J16" s="96"/>
    </row>
    <row r="17" spans="1:10" ht="22.9" customHeight="1" x14ac:dyDescent="0.25">
      <c r="A17" s="99"/>
      <c r="B17" s="97" t="s">
        <v>417</v>
      </c>
      <c r="C17" s="163" t="s">
        <v>451</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60" t="s">
        <v>395</v>
      </c>
      <c r="B19" s="161"/>
      <c r="C19" s="139" t="s">
        <v>437</v>
      </c>
      <c r="D19" s="140"/>
      <c r="E19" s="140"/>
      <c r="F19" s="140"/>
      <c r="G19" s="140"/>
      <c r="H19" s="140"/>
      <c r="I19" s="140"/>
      <c r="J19" s="141"/>
    </row>
    <row r="20" spans="1:10" x14ac:dyDescent="0.25">
      <c r="A20" s="93"/>
      <c r="B20" s="94"/>
      <c r="C20" s="101"/>
      <c r="D20" s="94"/>
      <c r="E20" s="135"/>
      <c r="F20" s="135"/>
      <c r="G20" s="135"/>
      <c r="H20" s="135"/>
      <c r="I20" s="94"/>
      <c r="J20" s="96"/>
    </row>
    <row r="21" spans="1:10" x14ac:dyDescent="0.25">
      <c r="A21" s="160" t="s">
        <v>396</v>
      </c>
      <c r="B21" s="161"/>
      <c r="C21" s="148">
        <v>10000</v>
      </c>
      <c r="D21" s="149"/>
      <c r="E21" s="135"/>
      <c r="F21" s="135"/>
      <c r="G21" s="139" t="s">
        <v>438</v>
      </c>
      <c r="H21" s="140"/>
      <c r="I21" s="140"/>
      <c r="J21" s="141"/>
    </row>
    <row r="22" spans="1:10" x14ac:dyDescent="0.25">
      <c r="A22" s="93"/>
      <c r="B22" s="94"/>
      <c r="C22" s="94"/>
      <c r="D22" s="94"/>
      <c r="E22" s="135"/>
      <c r="F22" s="135"/>
      <c r="G22" s="135"/>
      <c r="H22" s="135"/>
      <c r="I22" s="94"/>
      <c r="J22" s="96"/>
    </row>
    <row r="23" spans="1:10" x14ac:dyDescent="0.25">
      <c r="A23" s="160" t="s">
        <v>397</v>
      </c>
      <c r="B23" s="161"/>
      <c r="C23" s="139" t="s">
        <v>439</v>
      </c>
      <c r="D23" s="140"/>
      <c r="E23" s="140"/>
      <c r="F23" s="140"/>
      <c r="G23" s="140"/>
      <c r="H23" s="140"/>
      <c r="I23" s="140"/>
      <c r="J23" s="141"/>
    </row>
    <row r="24" spans="1:10" x14ac:dyDescent="0.25">
      <c r="A24" s="93"/>
      <c r="B24" s="94"/>
      <c r="C24" s="94"/>
      <c r="D24" s="94"/>
      <c r="E24" s="135"/>
      <c r="F24" s="135"/>
      <c r="G24" s="135"/>
      <c r="H24" s="135"/>
      <c r="I24" s="94"/>
      <c r="J24" s="96"/>
    </row>
    <row r="25" spans="1:10" x14ac:dyDescent="0.25">
      <c r="A25" s="160" t="s">
        <v>398</v>
      </c>
      <c r="B25" s="161"/>
      <c r="C25" s="136" t="s">
        <v>440</v>
      </c>
      <c r="D25" s="137"/>
      <c r="E25" s="137"/>
      <c r="F25" s="137"/>
      <c r="G25" s="137"/>
      <c r="H25" s="137"/>
      <c r="I25" s="137"/>
      <c r="J25" s="138"/>
    </row>
    <row r="26" spans="1:10" x14ac:dyDescent="0.25">
      <c r="A26" s="93"/>
      <c r="B26" s="94"/>
      <c r="C26" s="101"/>
      <c r="D26" s="94"/>
      <c r="E26" s="135"/>
      <c r="F26" s="135"/>
      <c r="G26" s="135"/>
      <c r="H26" s="135"/>
      <c r="I26" s="94"/>
      <c r="J26" s="96"/>
    </row>
    <row r="27" spans="1:10" x14ac:dyDescent="0.25">
      <c r="A27" s="160" t="s">
        <v>399</v>
      </c>
      <c r="B27" s="161"/>
      <c r="C27" s="136" t="s">
        <v>441</v>
      </c>
      <c r="D27" s="137"/>
      <c r="E27" s="137"/>
      <c r="F27" s="137"/>
      <c r="G27" s="137"/>
      <c r="H27" s="137"/>
      <c r="I27" s="137"/>
      <c r="J27" s="138"/>
    </row>
    <row r="28" spans="1:10" ht="13.9" customHeight="1" x14ac:dyDescent="0.25">
      <c r="A28" s="93"/>
      <c r="B28" s="94"/>
      <c r="C28" s="101"/>
      <c r="D28" s="94"/>
      <c r="E28" s="135"/>
      <c r="F28" s="135"/>
      <c r="G28" s="135"/>
      <c r="H28" s="135"/>
      <c r="I28" s="94"/>
      <c r="J28" s="96"/>
    </row>
    <row r="29" spans="1:10" ht="22.9" customHeight="1" x14ac:dyDescent="0.25">
      <c r="A29" s="125" t="s">
        <v>409</v>
      </c>
      <c r="B29" s="161"/>
      <c r="C29" s="102">
        <v>445</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0" t="s">
        <v>400</v>
      </c>
      <c r="B31" s="161"/>
      <c r="C31" s="118" t="s">
        <v>419</v>
      </c>
      <c r="D31" s="159" t="s">
        <v>418</v>
      </c>
      <c r="E31" s="146"/>
      <c r="F31" s="146"/>
      <c r="G31" s="146"/>
      <c r="H31" s="106"/>
      <c r="I31" s="107" t="s">
        <v>419</v>
      </c>
      <c r="J31" s="108" t="s">
        <v>420</v>
      </c>
    </row>
    <row r="32" spans="1:10" x14ac:dyDescent="0.25">
      <c r="A32" s="160"/>
      <c r="B32" s="161"/>
      <c r="C32" s="109"/>
      <c r="D32" s="77"/>
      <c r="E32" s="162"/>
      <c r="F32" s="162"/>
      <c r="G32" s="162"/>
      <c r="H32" s="162"/>
      <c r="I32" s="104"/>
      <c r="J32" s="105"/>
    </row>
    <row r="33" spans="1:10" x14ac:dyDescent="0.25">
      <c r="A33" s="160" t="s">
        <v>410</v>
      </c>
      <c r="B33" s="161"/>
      <c r="C33" s="102" t="s">
        <v>422</v>
      </c>
      <c r="D33" s="159" t="s">
        <v>421</v>
      </c>
      <c r="E33" s="146"/>
      <c r="F33" s="146"/>
      <c r="G33" s="146"/>
      <c r="H33" s="100"/>
      <c r="I33" s="107" t="s">
        <v>422</v>
      </c>
      <c r="J33" s="108" t="s">
        <v>423</v>
      </c>
    </row>
    <row r="34" spans="1:10" x14ac:dyDescent="0.25">
      <c r="A34" s="93"/>
      <c r="B34" s="94"/>
      <c r="C34" s="94"/>
      <c r="D34" s="94"/>
      <c r="E34" s="135"/>
      <c r="F34" s="135"/>
      <c r="G34" s="135"/>
      <c r="H34" s="135"/>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5"/>
      <c r="F48" s="135"/>
      <c r="G48" s="152"/>
      <c r="H48" s="152"/>
      <c r="I48" s="94"/>
      <c r="J48" s="114" t="s">
        <v>424</v>
      </c>
    </row>
    <row r="49" spans="1:10" x14ac:dyDescent="0.25">
      <c r="A49" s="113"/>
      <c r="B49" s="101"/>
      <c r="C49" s="101"/>
      <c r="D49" s="94"/>
      <c r="E49" s="135"/>
      <c r="F49" s="135"/>
      <c r="G49" s="152"/>
      <c r="H49" s="152"/>
      <c r="I49" s="94"/>
      <c r="J49" s="114" t="s">
        <v>425</v>
      </c>
    </row>
    <row r="50" spans="1:10" ht="14.45" customHeight="1" x14ac:dyDescent="0.25">
      <c r="A50" s="125" t="s">
        <v>403</v>
      </c>
      <c r="B50" s="126"/>
      <c r="C50" s="148"/>
      <c r="D50" s="149"/>
      <c r="E50" s="150" t="s">
        <v>426</v>
      </c>
      <c r="F50" s="151"/>
      <c r="G50" s="139"/>
      <c r="H50" s="140"/>
      <c r="I50" s="140"/>
      <c r="J50" s="141"/>
    </row>
    <row r="51" spans="1:10" x14ac:dyDescent="0.25">
      <c r="A51" s="113"/>
      <c r="B51" s="101"/>
      <c r="C51" s="152"/>
      <c r="D51" s="152"/>
      <c r="E51" s="135"/>
      <c r="F51" s="135"/>
      <c r="G51" s="153" t="s">
        <v>427</v>
      </c>
      <c r="H51" s="153"/>
      <c r="I51" s="153"/>
      <c r="J51" s="85"/>
    </row>
    <row r="52" spans="1:10" ht="13.9" customHeight="1" x14ac:dyDescent="0.25">
      <c r="A52" s="125" t="s">
        <v>404</v>
      </c>
      <c r="B52" s="126"/>
      <c r="C52" s="139" t="s">
        <v>442</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5" t="s">
        <v>406</v>
      </c>
      <c r="B54" s="126"/>
      <c r="C54" s="143" t="s">
        <v>443</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5" t="s">
        <v>398</v>
      </c>
      <c r="B56" s="126"/>
      <c r="C56" s="136" t="s">
        <v>440</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5" t="s">
        <v>428</v>
      </c>
      <c r="B58" s="126"/>
      <c r="C58" s="127"/>
      <c r="D58" s="128"/>
      <c r="E58" s="128"/>
      <c r="F58" s="128"/>
      <c r="G58" s="128"/>
      <c r="H58" s="128"/>
      <c r="I58" s="128"/>
      <c r="J58" s="129"/>
    </row>
    <row r="59" spans="1:10" ht="14.45" customHeight="1" x14ac:dyDescent="0.25">
      <c r="A59" s="93"/>
      <c r="B59" s="94"/>
      <c r="C59" s="130" t="s">
        <v>429</v>
      </c>
      <c r="D59" s="130"/>
      <c r="E59" s="130"/>
      <c r="F59" s="130"/>
      <c r="G59" s="94"/>
      <c r="H59" s="94"/>
      <c r="I59" s="94"/>
      <c r="J59" s="96"/>
    </row>
    <row r="60" spans="1:10" x14ac:dyDescent="0.25">
      <c r="A60" s="125" t="s">
        <v>430</v>
      </c>
      <c r="B60" s="126"/>
      <c r="C60" s="131"/>
      <c r="D60" s="132"/>
      <c r="E60" s="132"/>
      <c r="F60" s="132"/>
      <c r="G60" s="132"/>
      <c r="H60" s="132"/>
      <c r="I60" s="132"/>
      <c r="J60" s="133"/>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88" zoomScaleNormal="100" zoomScaleSheetLayoutView="110" workbookViewId="0">
      <selection activeCell="L123" sqref="L1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445</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311353901</v>
      </c>
      <c r="I9" s="34">
        <f>I10+I17+I27+I38+I43</f>
        <v>314495053</v>
      </c>
    </row>
    <row r="10" spans="1:9" ht="12.75" customHeight="1" x14ac:dyDescent="0.2">
      <c r="A10" s="192" t="s">
        <v>5</v>
      </c>
      <c r="B10" s="192"/>
      <c r="C10" s="192"/>
      <c r="D10" s="192"/>
      <c r="E10" s="192"/>
      <c r="F10" s="192"/>
      <c r="G10" s="16">
        <v>3</v>
      </c>
      <c r="H10" s="34">
        <f>H11+H12+H13+H14+H15+H16</f>
        <v>19496133</v>
      </c>
      <c r="I10" s="34">
        <f>I11+I12+I13+I14+I15+I16</f>
        <v>22274507</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7024457</v>
      </c>
      <c r="I12" s="33">
        <v>10204541</v>
      </c>
    </row>
    <row r="13" spans="1:9" ht="12.75" customHeight="1" x14ac:dyDescent="0.2">
      <c r="A13" s="188" t="s">
        <v>8</v>
      </c>
      <c r="B13" s="188"/>
      <c r="C13" s="188"/>
      <c r="D13" s="188"/>
      <c r="E13" s="188"/>
      <c r="F13" s="188"/>
      <c r="G13" s="15">
        <v>6</v>
      </c>
      <c r="H13" s="33">
        <v>11929586</v>
      </c>
      <c r="I13" s="33">
        <v>11929586</v>
      </c>
    </row>
    <row r="14" spans="1:9" ht="12.75" customHeight="1" x14ac:dyDescent="0.2">
      <c r="A14" s="188" t="s">
        <v>9</v>
      </c>
      <c r="B14" s="188"/>
      <c r="C14" s="188"/>
      <c r="D14" s="188"/>
      <c r="E14" s="188"/>
      <c r="F14" s="188"/>
      <c r="G14" s="15">
        <v>7</v>
      </c>
      <c r="H14" s="33">
        <v>17280</v>
      </c>
      <c r="I14" s="33">
        <v>17280</v>
      </c>
    </row>
    <row r="15" spans="1:9" ht="12.75" customHeight="1" x14ac:dyDescent="0.2">
      <c r="A15" s="188" t="s">
        <v>10</v>
      </c>
      <c r="B15" s="188"/>
      <c r="C15" s="188"/>
      <c r="D15" s="188"/>
      <c r="E15" s="188"/>
      <c r="F15" s="188"/>
      <c r="G15" s="15">
        <v>8</v>
      </c>
      <c r="H15" s="33">
        <v>524810</v>
      </c>
      <c r="I15" s="33">
        <v>123100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165258285</v>
      </c>
      <c r="I17" s="34">
        <f>I18+I19+I20+I21+I22+I23+I24+I25+I26</f>
        <v>165621063</v>
      </c>
    </row>
    <row r="18" spans="1:9" ht="12.75" customHeight="1" x14ac:dyDescent="0.2">
      <c r="A18" s="188" t="s">
        <v>13</v>
      </c>
      <c r="B18" s="188"/>
      <c r="C18" s="188"/>
      <c r="D18" s="188"/>
      <c r="E18" s="188"/>
      <c r="F18" s="188"/>
      <c r="G18" s="15">
        <v>11</v>
      </c>
      <c r="H18" s="33">
        <v>18232855</v>
      </c>
      <c r="I18" s="33">
        <v>23406270</v>
      </c>
    </row>
    <row r="19" spans="1:9" ht="12.75" customHeight="1" x14ac:dyDescent="0.2">
      <c r="A19" s="188" t="s">
        <v>14</v>
      </c>
      <c r="B19" s="188"/>
      <c r="C19" s="188"/>
      <c r="D19" s="188"/>
      <c r="E19" s="188"/>
      <c r="F19" s="188"/>
      <c r="G19" s="15">
        <v>12</v>
      </c>
      <c r="H19" s="33">
        <v>110572939</v>
      </c>
      <c r="I19" s="33">
        <v>110423996</v>
      </c>
    </row>
    <row r="20" spans="1:9" ht="12.75" customHeight="1" x14ac:dyDescent="0.2">
      <c r="A20" s="188" t="s">
        <v>15</v>
      </c>
      <c r="B20" s="188"/>
      <c r="C20" s="188"/>
      <c r="D20" s="188"/>
      <c r="E20" s="188"/>
      <c r="F20" s="188"/>
      <c r="G20" s="15">
        <v>13</v>
      </c>
      <c r="H20" s="33">
        <v>16314714</v>
      </c>
      <c r="I20" s="33">
        <v>16584386</v>
      </c>
    </row>
    <row r="21" spans="1:9" ht="12.75" customHeight="1" x14ac:dyDescent="0.2">
      <c r="A21" s="188" t="s">
        <v>16</v>
      </c>
      <c r="B21" s="188"/>
      <c r="C21" s="188"/>
      <c r="D21" s="188"/>
      <c r="E21" s="188"/>
      <c r="F21" s="188"/>
      <c r="G21" s="15">
        <v>14</v>
      </c>
      <c r="H21" s="33">
        <v>11564722</v>
      </c>
      <c r="I21" s="33">
        <v>10483210</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197540</v>
      </c>
      <c r="I23" s="33">
        <v>1608983</v>
      </c>
    </row>
    <row r="24" spans="1:9" ht="12.75" customHeight="1" x14ac:dyDescent="0.2">
      <c r="A24" s="188" t="s">
        <v>19</v>
      </c>
      <c r="B24" s="188"/>
      <c r="C24" s="188"/>
      <c r="D24" s="188"/>
      <c r="E24" s="188"/>
      <c r="F24" s="188"/>
      <c r="G24" s="15">
        <v>17</v>
      </c>
      <c r="H24" s="33">
        <v>7511845</v>
      </c>
      <c r="I24" s="33">
        <v>2252673</v>
      </c>
    </row>
    <row r="25" spans="1:9" ht="12.75" customHeight="1" x14ac:dyDescent="0.2">
      <c r="A25" s="188" t="s">
        <v>20</v>
      </c>
      <c r="B25" s="188"/>
      <c r="C25" s="188"/>
      <c r="D25" s="188"/>
      <c r="E25" s="188"/>
      <c r="F25" s="188"/>
      <c r="G25" s="15">
        <v>18</v>
      </c>
      <c r="H25" s="33">
        <v>863670</v>
      </c>
      <c r="I25" s="33">
        <v>861545</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116010980</v>
      </c>
      <c r="I27" s="34">
        <f>SUM(I28:I37)</f>
        <v>116010980</v>
      </c>
    </row>
    <row r="28" spans="1:9" ht="12.75" customHeight="1" x14ac:dyDescent="0.2">
      <c r="A28" s="188" t="s">
        <v>23</v>
      </c>
      <c r="B28" s="188"/>
      <c r="C28" s="188"/>
      <c r="D28" s="188"/>
      <c r="E28" s="188"/>
      <c r="F28" s="188"/>
      <c r="G28" s="15">
        <v>21</v>
      </c>
      <c r="H28" s="33">
        <v>100199330</v>
      </c>
      <c r="I28" s="33">
        <v>100199330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15811650</v>
      </c>
      <c r="I35" s="33">
        <v>15811650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10588503</v>
      </c>
      <c r="I43" s="33">
        <v>10588503</v>
      </c>
    </row>
    <row r="44" spans="1:9" ht="12.75" customHeight="1" x14ac:dyDescent="0.2">
      <c r="A44" s="190" t="s">
        <v>382</v>
      </c>
      <c r="B44" s="190"/>
      <c r="C44" s="190"/>
      <c r="D44" s="190"/>
      <c r="E44" s="190"/>
      <c r="F44" s="190"/>
      <c r="G44" s="16">
        <v>37</v>
      </c>
      <c r="H44" s="34">
        <f>H45+H53+H60+H70</f>
        <v>1571429077</v>
      </c>
      <c r="I44" s="34">
        <f>I45+I53+I60+I70</f>
        <v>1753089967</v>
      </c>
    </row>
    <row r="45" spans="1:9" ht="12.75" customHeight="1" x14ac:dyDescent="0.2">
      <c r="A45" s="192" t="s">
        <v>39</v>
      </c>
      <c r="B45" s="192"/>
      <c r="C45" s="192"/>
      <c r="D45" s="192"/>
      <c r="E45" s="192"/>
      <c r="F45" s="192"/>
      <c r="G45" s="16">
        <v>38</v>
      </c>
      <c r="H45" s="34">
        <f>SUM(H46:H52)</f>
        <v>314412953</v>
      </c>
      <c r="I45" s="34">
        <f>SUM(I46:I52)</f>
        <v>320644500</v>
      </c>
    </row>
    <row r="46" spans="1:9" ht="12.75" customHeight="1" x14ac:dyDescent="0.2">
      <c r="A46" s="188" t="s">
        <v>40</v>
      </c>
      <c r="B46" s="188"/>
      <c r="C46" s="188"/>
      <c r="D46" s="188"/>
      <c r="E46" s="188"/>
      <c r="F46" s="188"/>
      <c r="G46" s="15">
        <v>39</v>
      </c>
      <c r="H46" s="33">
        <v>103278</v>
      </c>
      <c r="I46" s="33">
        <v>81109</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311129834</v>
      </c>
      <c r="I49" s="33">
        <v>314804302</v>
      </c>
    </row>
    <row r="50" spans="1:9" ht="12.75" customHeight="1" x14ac:dyDescent="0.2">
      <c r="A50" s="188" t="s">
        <v>44</v>
      </c>
      <c r="B50" s="188"/>
      <c r="C50" s="188"/>
      <c r="D50" s="188"/>
      <c r="E50" s="188"/>
      <c r="F50" s="188"/>
      <c r="G50" s="15">
        <v>43</v>
      </c>
      <c r="H50" s="33">
        <v>3179841</v>
      </c>
      <c r="I50" s="33">
        <v>5759089</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1232849915</v>
      </c>
      <c r="I53" s="34">
        <f>SUM(I54:I59)</f>
        <v>1381684714</v>
      </c>
    </row>
    <row r="54" spans="1:9" ht="12.75" customHeight="1" x14ac:dyDescent="0.2">
      <c r="A54" s="188" t="s">
        <v>48</v>
      </c>
      <c r="B54" s="188"/>
      <c r="C54" s="188"/>
      <c r="D54" s="188"/>
      <c r="E54" s="188"/>
      <c r="F54" s="188"/>
      <c r="G54" s="15">
        <v>47</v>
      </c>
      <c r="H54" s="33">
        <v>107645698</v>
      </c>
      <c r="I54" s="33">
        <v>104881721</v>
      </c>
    </row>
    <row r="55" spans="1:9" ht="12.75" customHeight="1" x14ac:dyDescent="0.2">
      <c r="A55" s="188" t="s">
        <v>49</v>
      </c>
      <c r="B55" s="188"/>
      <c r="C55" s="188"/>
      <c r="D55" s="188"/>
      <c r="E55" s="188"/>
      <c r="F55" s="188"/>
      <c r="G55" s="15">
        <v>48</v>
      </c>
      <c r="H55" s="33">
        <v>10260643</v>
      </c>
      <c r="I55" s="33">
        <v>12045384</v>
      </c>
    </row>
    <row r="56" spans="1:9" ht="12.75" customHeight="1" x14ac:dyDescent="0.2">
      <c r="A56" s="188" t="s">
        <v>50</v>
      </c>
      <c r="B56" s="188"/>
      <c r="C56" s="188"/>
      <c r="D56" s="188"/>
      <c r="E56" s="188"/>
      <c r="F56" s="188"/>
      <c r="G56" s="15">
        <v>49</v>
      </c>
      <c r="H56" s="33">
        <v>1106310000</v>
      </c>
      <c r="I56" s="33">
        <v>1257968269</v>
      </c>
    </row>
    <row r="57" spans="1:9" ht="12.75" customHeight="1" x14ac:dyDescent="0.2">
      <c r="A57" s="188" t="s">
        <v>51</v>
      </c>
      <c r="B57" s="188"/>
      <c r="C57" s="188"/>
      <c r="D57" s="188"/>
      <c r="E57" s="188"/>
      <c r="F57" s="188"/>
      <c r="G57" s="15">
        <v>50</v>
      </c>
      <c r="H57" s="33">
        <v>32047</v>
      </c>
      <c r="I57" s="33">
        <v>25547</v>
      </c>
    </row>
    <row r="58" spans="1:9" ht="12.75" customHeight="1" x14ac:dyDescent="0.2">
      <c r="A58" s="188" t="s">
        <v>52</v>
      </c>
      <c r="B58" s="188"/>
      <c r="C58" s="188"/>
      <c r="D58" s="188"/>
      <c r="E58" s="188"/>
      <c r="F58" s="188"/>
      <c r="G58" s="15">
        <v>51</v>
      </c>
      <c r="H58" s="33">
        <v>8190899</v>
      </c>
      <c r="I58" s="33">
        <v>6178129</v>
      </c>
    </row>
    <row r="59" spans="1:9" ht="12.75" customHeight="1" x14ac:dyDescent="0.2">
      <c r="A59" s="188" t="s">
        <v>53</v>
      </c>
      <c r="B59" s="188"/>
      <c r="C59" s="188"/>
      <c r="D59" s="188"/>
      <c r="E59" s="188"/>
      <c r="F59" s="188"/>
      <c r="G59" s="15">
        <v>52</v>
      </c>
      <c r="H59" s="33">
        <v>410628</v>
      </c>
      <c r="I59" s="33">
        <v>585664</v>
      </c>
    </row>
    <row r="60" spans="1:9" ht="12.75" customHeight="1" x14ac:dyDescent="0.2">
      <c r="A60" s="192" t="s">
        <v>54</v>
      </c>
      <c r="B60" s="192"/>
      <c r="C60" s="192"/>
      <c r="D60" s="192"/>
      <c r="E60" s="192"/>
      <c r="F60" s="192"/>
      <c r="G60" s="16">
        <v>53</v>
      </c>
      <c r="H60" s="34">
        <f>SUM(H61:H69)</f>
        <v>5110980</v>
      </c>
      <c r="I60" s="34">
        <f>SUM(I61:I69)</f>
        <v>3849619</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5110980</v>
      </c>
      <c r="I68" s="33">
        <v>3849619</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19055229</v>
      </c>
      <c r="I70" s="33">
        <v>46911134</v>
      </c>
    </row>
    <row r="71" spans="1:9" ht="12.75" customHeight="1" x14ac:dyDescent="0.2">
      <c r="A71" s="189" t="s">
        <v>58</v>
      </c>
      <c r="B71" s="189"/>
      <c r="C71" s="189"/>
      <c r="D71" s="189"/>
      <c r="E71" s="189"/>
      <c r="F71" s="189"/>
      <c r="G71" s="15">
        <v>64</v>
      </c>
      <c r="H71" s="33">
        <v>5599855</v>
      </c>
      <c r="I71" s="33">
        <v>6772215</v>
      </c>
    </row>
    <row r="72" spans="1:9" ht="12.75" customHeight="1" x14ac:dyDescent="0.2">
      <c r="A72" s="190" t="s">
        <v>383</v>
      </c>
      <c r="B72" s="190"/>
      <c r="C72" s="190"/>
      <c r="D72" s="190"/>
      <c r="E72" s="190"/>
      <c r="F72" s="190"/>
      <c r="G72" s="16">
        <v>65</v>
      </c>
      <c r="H72" s="34">
        <f>H8+H9+H44+H71</f>
        <v>1888382833</v>
      </c>
      <c r="I72" s="34">
        <f>I8+I9+I44+I71</f>
        <v>2074357235</v>
      </c>
    </row>
    <row r="73" spans="1:9" ht="12.75" customHeight="1" x14ac:dyDescent="0.2">
      <c r="A73" s="189" t="s">
        <v>59</v>
      </c>
      <c r="B73" s="189"/>
      <c r="C73" s="189"/>
      <c r="D73" s="189"/>
      <c r="E73" s="189"/>
      <c r="F73" s="189"/>
      <c r="G73" s="15">
        <v>66</v>
      </c>
      <c r="H73" s="33">
        <v>132109570</v>
      </c>
      <c r="I73" s="33">
        <v>127254882</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389076138</v>
      </c>
      <c r="I75" s="34">
        <f>I76+I77+I78+I84+I85+I89+I92+I95</f>
        <v>403246130</v>
      </c>
    </row>
    <row r="76" spans="1:9" ht="12.75" customHeight="1" x14ac:dyDescent="0.2">
      <c r="A76" s="188" t="s">
        <v>61</v>
      </c>
      <c r="B76" s="188"/>
      <c r="C76" s="188"/>
      <c r="D76" s="188"/>
      <c r="E76" s="188"/>
      <c r="F76" s="188"/>
      <c r="G76" s="15">
        <v>68</v>
      </c>
      <c r="H76" s="33">
        <v>209244420</v>
      </c>
      <c r="I76" s="33">
        <v>209244420</v>
      </c>
    </row>
    <row r="77" spans="1:9" ht="12.75" customHeight="1" x14ac:dyDescent="0.2">
      <c r="A77" s="188" t="s">
        <v>62</v>
      </c>
      <c r="B77" s="188"/>
      <c r="C77" s="188"/>
      <c r="D77" s="188"/>
      <c r="E77" s="188"/>
      <c r="F77" s="188"/>
      <c r="G77" s="15">
        <v>69</v>
      </c>
      <c r="H77" s="33">
        <v>-7657921</v>
      </c>
      <c r="I77" s="33">
        <v>-7657921</v>
      </c>
    </row>
    <row r="78" spans="1:9" ht="12.75" customHeight="1" x14ac:dyDescent="0.2">
      <c r="A78" s="192" t="s">
        <v>63</v>
      </c>
      <c r="B78" s="192"/>
      <c r="C78" s="192"/>
      <c r="D78" s="192"/>
      <c r="E78" s="192"/>
      <c r="F78" s="192"/>
      <c r="G78" s="16">
        <v>70</v>
      </c>
      <c r="H78" s="34">
        <f>SUM(H79:H83)</f>
        <v>61886379</v>
      </c>
      <c r="I78" s="34">
        <f>SUM(I79:I83)</f>
        <v>61886379</v>
      </c>
    </row>
    <row r="79" spans="1:9" ht="12.75" customHeight="1" x14ac:dyDescent="0.2">
      <c r="A79" s="188" t="s">
        <v>64</v>
      </c>
      <c r="B79" s="188"/>
      <c r="C79" s="188"/>
      <c r="D79" s="188"/>
      <c r="E79" s="188"/>
      <c r="F79" s="188"/>
      <c r="G79" s="15">
        <v>71</v>
      </c>
      <c r="H79" s="33">
        <v>18548510</v>
      </c>
      <c r="I79" s="33">
        <v>18548510</v>
      </c>
    </row>
    <row r="80" spans="1:9" ht="12.75" customHeight="1" x14ac:dyDescent="0.2">
      <c r="A80" s="188" t="s">
        <v>65</v>
      </c>
      <c r="B80" s="188"/>
      <c r="C80" s="188"/>
      <c r="D80" s="188"/>
      <c r="E80" s="188"/>
      <c r="F80" s="188"/>
      <c r="G80" s="15">
        <v>72</v>
      </c>
      <c r="H80" s="33">
        <v>48811980</v>
      </c>
      <c r="I80" s="33">
        <v>48811980</v>
      </c>
    </row>
    <row r="81" spans="1:9" ht="12.75" customHeight="1" x14ac:dyDescent="0.2">
      <c r="A81" s="188" t="s">
        <v>66</v>
      </c>
      <c r="B81" s="188"/>
      <c r="C81" s="188"/>
      <c r="D81" s="188"/>
      <c r="E81" s="188"/>
      <c r="F81" s="188"/>
      <c r="G81" s="15">
        <v>73</v>
      </c>
      <c r="H81" s="33">
        <v>-37187824</v>
      </c>
      <c r="I81" s="33">
        <v>-37187824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31713713</v>
      </c>
      <c r="I83" s="33">
        <v>31713713</v>
      </c>
    </row>
    <row r="84" spans="1:9" ht="12.75" customHeight="1" x14ac:dyDescent="0.2">
      <c r="A84" s="191" t="s">
        <v>69</v>
      </c>
      <c r="B84" s="191"/>
      <c r="C84" s="191"/>
      <c r="D84" s="191"/>
      <c r="E84" s="191"/>
      <c r="F84" s="191"/>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105570838</v>
      </c>
      <c r="I89" s="34">
        <f>I90-I91</f>
        <v>125603260</v>
      </c>
    </row>
    <row r="90" spans="1:9" ht="12.75" customHeight="1" x14ac:dyDescent="0.2">
      <c r="A90" s="188" t="s">
        <v>75</v>
      </c>
      <c r="B90" s="188"/>
      <c r="C90" s="188"/>
      <c r="D90" s="188"/>
      <c r="E90" s="188"/>
      <c r="F90" s="188"/>
      <c r="G90" s="15">
        <v>82</v>
      </c>
      <c r="H90" s="33">
        <v>105570838</v>
      </c>
      <c r="I90" s="33">
        <v>125603260</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20032422</v>
      </c>
      <c r="I92" s="34">
        <f>I93-I94</f>
        <v>14169992</v>
      </c>
    </row>
    <row r="93" spans="1:9" ht="12.75" customHeight="1" x14ac:dyDescent="0.2">
      <c r="A93" s="188" t="s">
        <v>78</v>
      </c>
      <c r="B93" s="188"/>
      <c r="C93" s="188"/>
      <c r="D93" s="188"/>
      <c r="E93" s="188"/>
      <c r="F93" s="188"/>
      <c r="G93" s="15">
        <v>85</v>
      </c>
      <c r="H93" s="33">
        <v>20032422</v>
      </c>
      <c r="I93" s="33">
        <v>14169992</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596402</v>
      </c>
      <c r="I96" s="34">
        <f>SUM(I97:I102)</f>
        <v>596402</v>
      </c>
    </row>
    <row r="97" spans="1:9" ht="12.75" customHeight="1" x14ac:dyDescent="0.2">
      <c r="A97" s="188" t="s">
        <v>81</v>
      </c>
      <c r="B97" s="188"/>
      <c r="C97" s="188"/>
      <c r="D97" s="188"/>
      <c r="E97" s="188"/>
      <c r="F97" s="188"/>
      <c r="G97" s="15">
        <v>89</v>
      </c>
      <c r="H97" s="33">
        <v>596402</v>
      </c>
      <c r="I97" s="33">
        <v>596402</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6113630</v>
      </c>
      <c r="I103" s="34">
        <f>SUM(I104:I114)</f>
        <v>8142818</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6113630</v>
      </c>
      <c r="I109" s="33">
        <v>6119795</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2023023</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1490498284</v>
      </c>
      <c r="I115" s="34">
        <f>SUM(I116:I129)</f>
        <v>1660239372</v>
      </c>
    </row>
    <row r="116" spans="1:9" ht="12.75" customHeight="1" x14ac:dyDescent="0.2">
      <c r="A116" s="188" t="s">
        <v>87</v>
      </c>
      <c r="B116" s="188"/>
      <c r="C116" s="188"/>
      <c r="D116" s="188"/>
      <c r="E116" s="188"/>
      <c r="F116" s="188"/>
      <c r="G116" s="15">
        <v>108</v>
      </c>
      <c r="H116" s="33">
        <v>0</v>
      </c>
      <c r="I116" s="33">
        <v>0</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72678512</v>
      </c>
      <c r="I118" s="33">
        <v>70909454</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259875462</v>
      </c>
      <c r="I121" s="33">
        <v>327983103</v>
      </c>
    </row>
    <row r="122" spans="1:9" ht="12.75" customHeight="1" x14ac:dyDescent="0.2">
      <c r="A122" s="188" t="s">
        <v>93</v>
      </c>
      <c r="B122" s="188"/>
      <c r="C122" s="188"/>
      <c r="D122" s="188"/>
      <c r="E122" s="188"/>
      <c r="F122" s="188"/>
      <c r="G122" s="15">
        <v>114</v>
      </c>
      <c r="H122" s="33">
        <v>4352553</v>
      </c>
      <c r="I122" s="33">
        <v>20746</v>
      </c>
    </row>
    <row r="123" spans="1:9" ht="12.75" customHeight="1" x14ac:dyDescent="0.2">
      <c r="A123" s="188" t="s">
        <v>94</v>
      </c>
      <c r="B123" s="188"/>
      <c r="C123" s="188"/>
      <c r="D123" s="188"/>
      <c r="E123" s="188"/>
      <c r="F123" s="188"/>
      <c r="G123" s="15">
        <v>115</v>
      </c>
      <c r="H123" s="33">
        <v>1134503532</v>
      </c>
      <c r="I123" s="33">
        <v>1239663884</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7854930</v>
      </c>
      <c r="I125" s="33">
        <v>7903266</v>
      </c>
    </row>
    <row r="126" spans="1:9" x14ac:dyDescent="0.2">
      <c r="A126" s="188" t="s">
        <v>99</v>
      </c>
      <c r="B126" s="188"/>
      <c r="C126" s="188"/>
      <c r="D126" s="188"/>
      <c r="E126" s="188"/>
      <c r="F126" s="188"/>
      <c r="G126" s="15">
        <v>118</v>
      </c>
      <c r="H126" s="33">
        <v>10270700</v>
      </c>
      <c r="I126" s="33">
        <v>12257606</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962595</v>
      </c>
      <c r="I129" s="33">
        <v>1501313</v>
      </c>
    </row>
    <row r="130" spans="1:9" ht="22.15" customHeight="1" x14ac:dyDescent="0.2">
      <c r="A130" s="189" t="s">
        <v>103</v>
      </c>
      <c r="B130" s="189"/>
      <c r="C130" s="189"/>
      <c r="D130" s="189"/>
      <c r="E130" s="189"/>
      <c r="F130" s="189"/>
      <c r="G130" s="15">
        <v>122</v>
      </c>
      <c r="H130" s="33">
        <v>2098379</v>
      </c>
      <c r="I130" s="33">
        <v>2132513</v>
      </c>
    </row>
    <row r="131" spans="1:9" x14ac:dyDescent="0.2">
      <c r="A131" s="190" t="s">
        <v>388</v>
      </c>
      <c r="B131" s="190"/>
      <c r="C131" s="190"/>
      <c r="D131" s="190"/>
      <c r="E131" s="190"/>
      <c r="F131" s="190"/>
      <c r="G131" s="16">
        <v>123</v>
      </c>
      <c r="H131" s="34">
        <f>H75+H96+H103+H115+H130</f>
        <v>1888382833</v>
      </c>
      <c r="I131" s="34">
        <f>I75+I96+I103+I115+I130</f>
        <v>2074357235</v>
      </c>
    </row>
    <row r="132" spans="1:9" x14ac:dyDescent="0.2">
      <c r="A132" s="189" t="s">
        <v>104</v>
      </c>
      <c r="B132" s="189"/>
      <c r="C132" s="189"/>
      <c r="D132" s="189"/>
      <c r="E132" s="189"/>
      <c r="F132" s="189"/>
      <c r="G132" s="15">
        <v>124</v>
      </c>
      <c r="H132" s="33">
        <v>132109570</v>
      </c>
      <c r="I132" s="33">
        <v>127254882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5" max="8" man="1"/>
    <brk id="11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7" zoomScaleNormal="100" zoomScaleSheetLayoutView="110" workbookViewId="0">
      <selection activeCell="H89" sqref="H89: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446</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445</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728321124</v>
      </c>
      <c r="I8" s="37">
        <f>SUM(I9:I13)</f>
        <v>728321124</v>
      </c>
      <c r="J8" s="37">
        <f>SUM(J9:J13)</f>
        <v>857480325</v>
      </c>
      <c r="K8" s="37">
        <f>SUM(K9:K13)</f>
        <v>857480325</v>
      </c>
    </row>
    <row r="9" spans="1:11" x14ac:dyDescent="0.2">
      <c r="A9" s="188" t="s">
        <v>121</v>
      </c>
      <c r="B9" s="188"/>
      <c r="C9" s="188"/>
      <c r="D9" s="188"/>
      <c r="E9" s="188"/>
      <c r="F9" s="188"/>
      <c r="G9" s="15">
        <v>126</v>
      </c>
      <c r="H9" s="33">
        <v>66472473</v>
      </c>
      <c r="I9" s="33">
        <v>66472473</v>
      </c>
      <c r="J9" s="33">
        <v>70436096</v>
      </c>
      <c r="K9" s="33">
        <v>70436096</v>
      </c>
    </row>
    <row r="10" spans="1:11" x14ac:dyDescent="0.2">
      <c r="A10" s="188" t="s">
        <v>122</v>
      </c>
      <c r="B10" s="188"/>
      <c r="C10" s="188"/>
      <c r="D10" s="188"/>
      <c r="E10" s="188"/>
      <c r="F10" s="188"/>
      <c r="G10" s="15">
        <v>127</v>
      </c>
      <c r="H10" s="33">
        <v>658484164</v>
      </c>
      <c r="I10" s="33">
        <v>658484164</v>
      </c>
      <c r="J10" s="33">
        <v>783539996</v>
      </c>
      <c r="K10" s="33">
        <v>783539996</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107700</v>
      </c>
      <c r="I12" s="33">
        <v>107700</v>
      </c>
      <c r="J12" s="33">
        <v>150077</v>
      </c>
      <c r="K12" s="33">
        <v>150077</v>
      </c>
    </row>
    <row r="13" spans="1:11" x14ac:dyDescent="0.2">
      <c r="A13" s="188" t="s">
        <v>125</v>
      </c>
      <c r="B13" s="188"/>
      <c r="C13" s="188"/>
      <c r="D13" s="188"/>
      <c r="E13" s="188"/>
      <c r="F13" s="188"/>
      <c r="G13" s="15">
        <v>130</v>
      </c>
      <c r="H13" s="33">
        <v>3256787</v>
      </c>
      <c r="I13" s="33">
        <v>3256787</v>
      </c>
      <c r="J13" s="33">
        <v>3354156</v>
      </c>
      <c r="K13" s="33">
        <v>3354156</v>
      </c>
    </row>
    <row r="14" spans="1:11" x14ac:dyDescent="0.2">
      <c r="A14" s="216" t="s">
        <v>126</v>
      </c>
      <c r="B14" s="216"/>
      <c r="C14" s="216"/>
      <c r="D14" s="216"/>
      <c r="E14" s="216"/>
      <c r="F14" s="216"/>
      <c r="G14" s="20">
        <v>131</v>
      </c>
      <c r="H14" s="37">
        <f>H15+H16+H20+H24+H25+H26+H29+H36</f>
        <v>715066044</v>
      </c>
      <c r="I14" s="37">
        <f>I15+I16+I20+I24+I25+I26+I29+I36</f>
        <v>715066044</v>
      </c>
      <c r="J14" s="37">
        <f>J15+J16+J20+J24+J25+J26+J29+J36</f>
        <v>836373844</v>
      </c>
      <c r="K14" s="37">
        <f>K15+K16+K20+K24+K25+K26+K29+K36</f>
        <v>836373844</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686564859</v>
      </c>
      <c r="I16" s="37">
        <f>SUM(I17:I19)</f>
        <v>686564859</v>
      </c>
      <c r="J16" s="37">
        <f>SUM(J17:J19)</f>
        <v>810191158</v>
      </c>
      <c r="K16" s="37">
        <f>SUM(K17:K19)</f>
        <v>810191158</v>
      </c>
    </row>
    <row r="17" spans="1:11" x14ac:dyDescent="0.2">
      <c r="A17" s="218" t="s">
        <v>128</v>
      </c>
      <c r="B17" s="218"/>
      <c r="C17" s="218"/>
      <c r="D17" s="218"/>
      <c r="E17" s="218"/>
      <c r="F17" s="218"/>
      <c r="G17" s="15">
        <v>134</v>
      </c>
      <c r="H17" s="33">
        <v>2589488</v>
      </c>
      <c r="I17" s="33">
        <v>2589488</v>
      </c>
      <c r="J17" s="33">
        <v>2775423</v>
      </c>
      <c r="K17" s="33">
        <v>2775423</v>
      </c>
    </row>
    <row r="18" spans="1:11" x14ac:dyDescent="0.2">
      <c r="A18" s="218" t="s">
        <v>129</v>
      </c>
      <c r="B18" s="218"/>
      <c r="C18" s="218"/>
      <c r="D18" s="218"/>
      <c r="E18" s="218"/>
      <c r="F18" s="218"/>
      <c r="G18" s="15">
        <v>135</v>
      </c>
      <c r="H18" s="33">
        <v>677513372</v>
      </c>
      <c r="I18" s="33">
        <v>677513372</v>
      </c>
      <c r="J18" s="33">
        <v>802610239</v>
      </c>
      <c r="K18" s="33">
        <v>802610239</v>
      </c>
    </row>
    <row r="19" spans="1:11" x14ac:dyDescent="0.2">
      <c r="A19" s="218" t="s">
        <v>130</v>
      </c>
      <c r="B19" s="218"/>
      <c r="C19" s="218"/>
      <c r="D19" s="218"/>
      <c r="E19" s="218"/>
      <c r="F19" s="218"/>
      <c r="G19" s="15">
        <v>136</v>
      </c>
      <c r="H19" s="33">
        <v>6461999</v>
      </c>
      <c r="I19" s="33">
        <v>6461999</v>
      </c>
      <c r="J19" s="33">
        <v>4805496</v>
      </c>
      <c r="K19" s="33">
        <v>4805496</v>
      </c>
    </row>
    <row r="20" spans="1:11" x14ac:dyDescent="0.2">
      <c r="A20" s="217" t="s">
        <v>131</v>
      </c>
      <c r="B20" s="217"/>
      <c r="C20" s="217"/>
      <c r="D20" s="217"/>
      <c r="E20" s="217"/>
      <c r="F20" s="217"/>
      <c r="G20" s="20">
        <v>137</v>
      </c>
      <c r="H20" s="37">
        <f>SUM(H21:H23)</f>
        <v>13533713</v>
      </c>
      <c r="I20" s="37">
        <f>SUM(I21:I23)</f>
        <v>13533713</v>
      </c>
      <c r="J20" s="37">
        <f>SUM(J21:J23)</f>
        <v>14519941</v>
      </c>
      <c r="K20" s="37">
        <f>SUM(K21:K23)</f>
        <v>14519941</v>
      </c>
    </row>
    <row r="21" spans="1:11" x14ac:dyDescent="0.2">
      <c r="A21" s="218" t="s">
        <v>109</v>
      </c>
      <c r="B21" s="218"/>
      <c r="C21" s="218"/>
      <c r="D21" s="218"/>
      <c r="E21" s="218"/>
      <c r="F21" s="218"/>
      <c r="G21" s="15">
        <v>138</v>
      </c>
      <c r="H21" s="33">
        <v>8203132</v>
      </c>
      <c r="I21" s="33">
        <v>8203132</v>
      </c>
      <c r="J21" s="33">
        <v>8870567</v>
      </c>
      <c r="K21" s="33">
        <v>8870567</v>
      </c>
    </row>
    <row r="22" spans="1:11" x14ac:dyDescent="0.2">
      <c r="A22" s="218" t="s">
        <v>110</v>
      </c>
      <c r="B22" s="218"/>
      <c r="C22" s="218"/>
      <c r="D22" s="218"/>
      <c r="E22" s="218"/>
      <c r="F22" s="218"/>
      <c r="G22" s="15">
        <v>139</v>
      </c>
      <c r="H22" s="33">
        <v>3460275</v>
      </c>
      <c r="I22" s="33">
        <v>3460275</v>
      </c>
      <c r="J22" s="33">
        <v>3762437</v>
      </c>
      <c r="K22" s="33">
        <v>3762437</v>
      </c>
    </row>
    <row r="23" spans="1:11" x14ac:dyDescent="0.2">
      <c r="A23" s="218" t="s">
        <v>111</v>
      </c>
      <c r="B23" s="218"/>
      <c r="C23" s="218"/>
      <c r="D23" s="218"/>
      <c r="E23" s="218"/>
      <c r="F23" s="218"/>
      <c r="G23" s="15">
        <v>140</v>
      </c>
      <c r="H23" s="33">
        <v>1870306</v>
      </c>
      <c r="I23" s="33">
        <v>1870306</v>
      </c>
      <c r="J23" s="33">
        <v>1886937</v>
      </c>
      <c r="K23" s="33">
        <v>1886937</v>
      </c>
    </row>
    <row r="24" spans="1:11" x14ac:dyDescent="0.2">
      <c r="A24" s="188" t="s">
        <v>112</v>
      </c>
      <c r="B24" s="188"/>
      <c r="C24" s="188"/>
      <c r="D24" s="188"/>
      <c r="E24" s="188"/>
      <c r="F24" s="188"/>
      <c r="G24" s="15">
        <v>141</v>
      </c>
      <c r="H24" s="33">
        <v>2961071</v>
      </c>
      <c r="I24" s="33">
        <v>2961071</v>
      </c>
      <c r="J24" s="33">
        <v>3571425</v>
      </c>
      <c r="K24" s="33">
        <v>3571425</v>
      </c>
    </row>
    <row r="25" spans="1:11" x14ac:dyDescent="0.2">
      <c r="A25" s="188" t="s">
        <v>113</v>
      </c>
      <c r="B25" s="188"/>
      <c r="C25" s="188"/>
      <c r="D25" s="188"/>
      <c r="E25" s="188"/>
      <c r="F25" s="188"/>
      <c r="G25" s="15">
        <v>142</v>
      </c>
      <c r="H25" s="33">
        <v>7658076</v>
      </c>
      <c r="I25" s="33">
        <v>7658076</v>
      </c>
      <c r="J25" s="33">
        <v>6996113</v>
      </c>
      <c r="K25" s="33">
        <v>6996113</v>
      </c>
    </row>
    <row r="26" spans="1:11" x14ac:dyDescent="0.2">
      <c r="A26" s="217" t="s">
        <v>132</v>
      </c>
      <c r="B26" s="217"/>
      <c r="C26" s="217"/>
      <c r="D26" s="217"/>
      <c r="E26" s="217"/>
      <c r="F26" s="217"/>
      <c r="G26" s="20">
        <v>143</v>
      </c>
      <c r="H26" s="37">
        <f>H27+H28</f>
        <v>4348325</v>
      </c>
      <c r="I26" s="37">
        <f>I27+I28</f>
        <v>4348325</v>
      </c>
      <c r="J26" s="37">
        <f>J27+J28</f>
        <v>1095207</v>
      </c>
      <c r="K26" s="37">
        <f>K27+K28</f>
        <v>1095207</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4348325</v>
      </c>
      <c r="I28" s="33">
        <v>4348325</v>
      </c>
      <c r="J28" s="33">
        <v>1095207</v>
      </c>
      <c r="K28" s="33">
        <v>1095207</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0</v>
      </c>
      <c r="I36" s="33">
        <v>0</v>
      </c>
      <c r="J36" s="33">
        <v>0</v>
      </c>
      <c r="K36" s="33">
        <v>0</v>
      </c>
    </row>
    <row r="37" spans="1:11" x14ac:dyDescent="0.2">
      <c r="A37" s="216" t="s">
        <v>142</v>
      </c>
      <c r="B37" s="216"/>
      <c r="C37" s="216"/>
      <c r="D37" s="216"/>
      <c r="E37" s="216"/>
      <c r="F37" s="216"/>
      <c r="G37" s="20">
        <v>154</v>
      </c>
      <c r="H37" s="37">
        <f>SUM(H38:H47)</f>
        <v>9025166</v>
      </c>
      <c r="I37" s="37">
        <f>SUM(I38:I47)</f>
        <v>9025166</v>
      </c>
      <c r="J37" s="37">
        <f>SUM(J38:J47)</f>
        <v>1716355</v>
      </c>
      <c r="K37" s="37">
        <f>SUM(K38:K47)</f>
        <v>1716355</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4010830</v>
      </c>
      <c r="I44" s="33">
        <v>4010830</v>
      </c>
      <c r="J44" s="33">
        <v>256652</v>
      </c>
      <c r="K44" s="33">
        <v>256652</v>
      </c>
    </row>
    <row r="45" spans="1:11" x14ac:dyDescent="0.2">
      <c r="A45" s="188" t="s">
        <v>150</v>
      </c>
      <c r="B45" s="188"/>
      <c r="C45" s="188"/>
      <c r="D45" s="188"/>
      <c r="E45" s="188"/>
      <c r="F45" s="188"/>
      <c r="G45" s="15">
        <v>162</v>
      </c>
      <c r="H45" s="33">
        <v>5014336</v>
      </c>
      <c r="I45" s="33">
        <v>5014336</v>
      </c>
      <c r="J45" s="33">
        <v>1459703</v>
      </c>
      <c r="K45" s="33">
        <v>1459703</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3212677</v>
      </c>
      <c r="I48" s="37">
        <f>SUM(I49:I55)</f>
        <v>3212677</v>
      </c>
      <c r="J48" s="37">
        <f>SUM(J49:J55)</f>
        <v>5542359</v>
      </c>
      <c r="K48" s="37">
        <f>SUM(K49:K55)</f>
        <v>5542359</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2153124</v>
      </c>
      <c r="I51" s="33">
        <v>2153124</v>
      </c>
      <c r="J51" s="33">
        <v>1347727</v>
      </c>
      <c r="K51" s="33">
        <v>1347727</v>
      </c>
    </row>
    <row r="52" spans="1:11" x14ac:dyDescent="0.2">
      <c r="A52" s="212" t="s">
        <v>157</v>
      </c>
      <c r="B52" s="212"/>
      <c r="C52" s="212"/>
      <c r="D52" s="212"/>
      <c r="E52" s="212"/>
      <c r="F52" s="212"/>
      <c r="G52" s="15">
        <v>169</v>
      </c>
      <c r="H52" s="33">
        <v>1059553</v>
      </c>
      <c r="I52" s="33">
        <v>1059553</v>
      </c>
      <c r="J52" s="33">
        <v>4194632</v>
      </c>
      <c r="K52" s="33">
        <v>4194632</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737346290</v>
      </c>
      <c r="I60" s="37">
        <f t="shared" ref="I60:K60" si="0">I8+I37+I56+I57</f>
        <v>737346290</v>
      </c>
      <c r="J60" s="37">
        <f t="shared" si="0"/>
        <v>859196680</v>
      </c>
      <c r="K60" s="37">
        <f t="shared" si="0"/>
        <v>859196680</v>
      </c>
    </row>
    <row r="61" spans="1:11" x14ac:dyDescent="0.2">
      <c r="A61" s="216" t="s">
        <v>166</v>
      </c>
      <c r="B61" s="216"/>
      <c r="C61" s="216"/>
      <c r="D61" s="216"/>
      <c r="E61" s="216"/>
      <c r="F61" s="216"/>
      <c r="G61" s="20">
        <v>178</v>
      </c>
      <c r="H61" s="37">
        <f>H14+H48+H58+H59</f>
        <v>718278721</v>
      </c>
      <c r="I61" s="37">
        <f t="shared" ref="I61:K61" si="1">I14+I48+I58+I59</f>
        <v>718278721</v>
      </c>
      <c r="J61" s="37">
        <f t="shared" si="1"/>
        <v>841916203</v>
      </c>
      <c r="K61" s="37">
        <f t="shared" si="1"/>
        <v>841916203</v>
      </c>
    </row>
    <row r="62" spans="1:11" x14ac:dyDescent="0.2">
      <c r="A62" s="216" t="s">
        <v>167</v>
      </c>
      <c r="B62" s="216"/>
      <c r="C62" s="216"/>
      <c r="D62" s="216"/>
      <c r="E62" s="216"/>
      <c r="F62" s="216"/>
      <c r="G62" s="20">
        <v>179</v>
      </c>
      <c r="H62" s="37">
        <f>H60-H61</f>
        <v>19067569</v>
      </c>
      <c r="I62" s="37">
        <f t="shared" ref="I62:K62" si="2">I60-I61</f>
        <v>19067569</v>
      </c>
      <c r="J62" s="37">
        <f t="shared" si="2"/>
        <v>17280477</v>
      </c>
      <c r="K62" s="37">
        <f t="shared" si="2"/>
        <v>17280477</v>
      </c>
    </row>
    <row r="63" spans="1:11" x14ac:dyDescent="0.2">
      <c r="A63" s="215" t="s">
        <v>168</v>
      </c>
      <c r="B63" s="215"/>
      <c r="C63" s="215"/>
      <c r="D63" s="215"/>
      <c r="E63" s="215"/>
      <c r="F63" s="215"/>
      <c r="G63" s="20">
        <v>180</v>
      </c>
      <c r="H63" s="37">
        <f>+IF((H60-H61)&gt;0,(H60-H61),0)</f>
        <v>19067569</v>
      </c>
      <c r="I63" s="37">
        <f t="shared" ref="I63:K63" si="3">+IF((I60-I61)&gt;0,(I60-I61),0)</f>
        <v>19067569</v>
      </c>
      <c r="J63" s="37">
        <f t="shared" si="3"/>
        <v>17280477</v>
      </c>
      <c r="K63" s="37">
        <f t="shared" si="3"/>
        <v>17280477</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3813514</v>
      </c>
      <c r="I65" s="33">
        <v>3813514</v>
      </c>
      <c r="J65" s="33">
        <v>3110486</v>
      </c>
      <c r="K65" s="33">
        <v>3110486</v>
      </c>
    </row>
    <row r="66" spans="1:11" x14ac:dyDescent="0.2">
      <c r="A66" s="216" t="s">
        <v>170</v>
      </c>
      <c r="B66" s="216"/>
      <c r="C66" s="216"/>
      <c r="D66" s="216"/>
      <c r="E66" s="216"/>
      <c r="F66" s="216"/>
      <c r="G66" s="20">
        <v>183</v>
      </c>
      <c r="H66" s="37">
        <f>H62-H65</f>
        <v>15254055</v>
      </c>
      <c r="I66" s="37">
        <f t="shared" ref="I66:K66" si="5">I62-I65</f>
        <v>15254055</v>
      </c>
      <c r="J66" s="37">
        <f t="shared" si="5"/>
        <v>14169991</v>
      </c>
      <c r="K66" s="37">
        <f t="shared" si="5"/>
        <v>14169991</v>
      </c>
    </row>
    <row r="67" spans="1:11" x14ac:dyDescent="0.2">
      <c r="A67" s="215" t="s">
        <v>171</v>
      </c>
      <c r="B67" s="215"/>
      <c r="C67" s="215"/>
      <c r="D67" s="215"/>
      <c r="E67" s="215"/>
      <c r="F67" s="215"/>
      <c r="G67" s="20">
        <v>184</v>
      </c>
      <c r="H67" s="37">
        <f>+IF((H62-H65)&gt;0,(H62-H65),0)</f>
        <v>15254055</v>
      </c>
      <c r="I67" s="37">
        <f t="shared" ref="I67:K67" si="6">+IF((I62-I65)&gt;0,(I62-I65),0)</f>
        <v>15254055</v>
      </c>
      <c r="J67" s="37">
        <f t="shared" si="6"/>
        <v>14169991</v>
      </c>
      <c r="K67" s="37">
        <f t="shared" si="6"/>
        <v>14169991</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15254055</v>
      </c>
      <c r="I89" s="40">
        <v>15254055</v>
      </c>
      <c r="J89" s="40">
        <v>14169991</v>
      </c>
      <c r="K89" s="40">
        <v>14169991</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15254055</v>
      </c>
      <c r="I101" s="39">
        <f>I89+I100</f>
        <v>15254055</v>
      </c>
      <c r="J101" s="39">
        <f>J89+J100</f>
        <v>14169991</v>
      </c>
      <c r="K101" s="39">
        <f>K89+K100</f>
        <v>14169991</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N54" sqref="N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446</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445</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19067569</v>
      </c>
      <c r="I8" s="43">
        <v>17280477</v>
      </c>
    </row>
    <row r="9" spans="1:9" ht="12.75" customHeight="1" x14ac:dyDescent="0.2">
      <c r="A9" s="259" t="s">
        <v>211</v>
      </c>
      <c r="B9" s="260"/>
      <c r="C9" s="260"/>
      <c r="D9" s="260"/>
      <c r="E9" s="260"/>
      <c r="F9" s="261"/>
      <c r="G9" s="25">
        <v>2</v>
      </c>
      <c r="H9" s="44">
        <f>H10+H11+H12+H13+H14+H15+H16+H17</f>
        <v>-2539626</v>
      </c>
      <c r="I9" s="44">
        <f>I10+I11+I12+I13+I14+I15+I16+I17</f>
        <v>4975128</v>
      </c>
    </row>
    <row r="10" spans="1:9" ht="12.75" customHeight="1" x14ac:dyDescent="0.2">
      <c r="A10" s="256" t="s">
        <v>212</v>
      </c>
      <c r="B10" s="257"/>
      <c r="C10" s="257"/>
      <c r="D10" s="257"/>
      <c r="E10" s="257"/>
      <c r="F10" s="258"/>
      <c r="G10" s="26">
        <v>3</v>
      </c>
      <c r="H10" s="45">
        <v>2961071</v>
      </c>
      <c r="I10" s="45">
        <v>3571425</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-4010830</v>
      </c>
      <c r="I13" s="45">
        <v>-256652</v>
      </c>
    </row>
    <row r="14" spans="1:9" ht="12.75" customHeight="1" x14ac:dyDescent="0.2">
      <c r="A14" s="256" t="s">
        <v>216</v>
      </c>
      <c r="B14" s="257"/>
      <c r="C14" s="257"/>
      <c r="D14" s="257"/>
      <c r="E14" s="257"/>
      <c r="F14" s="258"/>
      <c r="G14" s="26">
        <v>7</v>
      </c>
      <c r="H14" s="45">
        <v>2153124</v>
      </c>
      <c r="I14" s="45">
        <v>1347727</v>
      </c>
    </row>
    <row r="15" spans="1:9" ht="12.75" customHeight="1" x14ac:dyDescent="0.2">
      <c r="A15" s="256" t="s">
        <v>217</v>
      </c>
      <c r="B15" s="257"/>
      <c r="C15" s="257"/>
      <c r="D15" s="257"/>
      <c r="E15" s="257"/>
      <c r="F15" s="258"/>
      <c r="G15" s="26">
        <v>8</v>
      </c>
      <c r="H15" s="45">
        <v>0</v>
      </c>
      <c r="I15" s="45">
        <v>0</v>
      </c>
    </row>
    <row r="16" spans="1:9" ht="12.75" customHeight="1" x14ac:dyDescent="0.2">
      <c r="A16" s="256" t="s">
        <v>218</v>
      </c>
      <c r="B16" s="257"/>
      <c r="C16" s="257"/>
      <c r="D16" s="257"/>
      <c r="E16" s="257"/>
      <c r="F16" s="258"/>
      <c r="G16" s="26">
        <v>9</v>
      </c>
      <c r="H16" s="45">
        <v>-3642991</v>
      </c>
      <c r="I16" s="45">
        <v>312628</v>
      </c>
    </row>
    <row r="17" spans="1:9" ht="25.15" customHeight="1" x14ac:dyDescent="0.2">
      <c r="A17" s="256" t="s">
        <v>219</v>
      </c>
      <c r="B17" s="257"/>
      <c r="C17" s="257"/>
      <c r="D17" s="257"/>
      <c r="E17" s="257"/>
      <c r="F17" s="258"/>
      <c r="G17" s="26">
        <v>10</v>
      </c>
      <c r="H17" s="45">
        <v>0</v>
      </c>
      <c r="I17" s="45">
        <v>0</v>
      </c>
    </row>
    <row r="18" spans="1:9" ht="28.15" customHeight="1" x14ac:dyDescent="0.2">
      <c r="A18" s="235" t="s">
        <v>390</v>
      </c>
      <c r="B18" s="236"/>
      <c r="C18" s="236"/>
      <c r="D18" s="236"/>
      <c r="E18" s="236"/>
      <c r="F18" s="237"/>
      <c r="G18" s="25">
        <v>11</v>
      </c>
      <c r="H18" s="44">
        <f>H8+H9</f>
        <v>16527943</v>
      </c>
      <c r="I18" s="44">
        <f>I8+I9</f>
        <v>22255605</v>
      </c>
    </row>
    <row r="19" spans="1:9" ht="12.75" customHeight="1" x14ac:dyDescent="0.2">
      <c r="A19" s="259" t="s">
        <v>220</v>
      </c>
      <c r="B19" s="260"/>
      <c r="C19" s="260"/>
      <c r="D19" s="260"/>
      <c r="E19" s="260"/>
      <c r="F19" s="261"/>
      <c r="G19" s="25">
        <v>12</v>
      </c>
      <c r="H19" s="44">
        <f>H20+H21+H22+H23</f>
        <v>-27587435</v>
      </c>
      <c r="I19" s="44">
        <f>I20+I21+I22+I23</f>
        <v>-56359381</v>
      </c>
    </row>
    <row r="20" spans="1:9" ht="12.75" customHeight="1" x14ac:dyDescent="0.2">
      <c r="A20" s="256" t="s">
        <v>221</v>
      </c>
      <c r="B20" s="257"/>
      <c r="C20" s="257"/>
      <c r="D20" s="257"/>
      <c r="E20" s="257"/>
      <c r="F20" s="258"/>
      <c r="G20" s="26">
        <v>13</v>
      </c>
      <c r="H20" s="45">
        <v>45451085</v>
      </c>
      <c r="I20" s="45">
        <v>101633448</v>
      </c>
    </row>
    <row r="21" spans="1:9" ht="12.75" customHeight="1" x14ac:dyDescent="0.2">
      <c r="A21" s="256" t="s">
        <v>222</v>
      </c>
      <c r="B21" s="257"/>
      <c r="C21" s="257"/>
      <c r="D21" s="257"/>
      <c r="E21" s="257"/>
      <c r="F21" s="258"/>
      <c r="G21" s="26">
        <v>14</v>
      </c>
      <c r="H21" s="45">
        <v>-32588189</v>
      </c>
      <c r="I21" s="45">
        <v>-148834798</v>
      </c>
    </row>
    <row r="22" spans="1:9" ht="12.75" customHeight="1" x14ac:dyDescent="0.2">
      <c r="A22" s="256" t="s">
        <v>223</v>
      </c>
      <c r="B22" s="257"/>
      <c r="C22" s="257"/>
      <c r="D22" s="257"/>
      <c r="E22" s="257"/>
      <c r="F22" s="258"/>
      <c r="G22" s="26">
        <v>15</v>
      </c>
      <c r="H22" s="45">
        <v>-7635924</v>
      </c>
      <c r="I22" s="45">
        <v>-6231547</v>
      </c>
    </row>
    <row r="23" spans="1:9" ht="12.75" customHeight="1" x14ac:dyDescent="0.2">
      <c r="A23" s="256" t="s">
        <v>224</v>
      </c>
      <c r="B23" s="257"/>
      <c r="C23" s="257"/>
      <c r="D23" s="257"/>
      <c r="E23" s="257"/>
      <c r="F23" s="258"/>
      <c r="G23" s="26">
        <v>16</v>
      </c>
      <c r="H23" s="45">
        <v>-32814407</v>
      </c>
      <c r="I23" s="45">
        <v>-2926484</v>
      </c>
    </row>
    <row r="24" spans="1:9" ht="12.75" customHeight="1" x14ac:dyDescent="0.2">
      <c r="A24" s="235" t="s">
        <v>225</v>
      </c>
      <c r="B24" s="236"/>
      <c r="C24" s="236"/>
      <c r="D24" s="236"/>
      <c r="E24" s="236"/>
      <c r="F24" s="237"/>
      <c r="G24" s="25">
        <v>17</v>
      </c>
      <c r="H24" s="44">
        <f>H18+H19</f>
        <v>-11059492</v>
      </c>
      <c r="I24" s="44">
        <f>I18+I19</f>
        <v>-34103776</v>
      </c>
    </row>
    <row r="25" spans="1:9" ht="12.75" customHeight="1" x14ac:dyDescent="0.2">
      <c r="A25" s="247" t="s">
        <v>226</v>
      </c>
      <c r="B25" s="248"/>
      <c r="C25" s="248"/>
      <c r="D25" s="248"/>
      <c r="E25" s="248"/>
      <c r="F25" s="249"/>
      <c r="G25" s="26">
        <v>18</v>
      </c>
      <c r="H25" s="45">
        <v>-2220536</v>
      </c>
      <c r="I25" s="45">
        <v>-1691973</v>
      </c>
    </row>
    <row r="26" spans="1:9" ht="12.75" customHeight="1" x14ac:dyDescent="0.2">
      <c r="A26" s="247" t="s">
        <v>227</v>
      </c>
      <c r="B26" s="248"/>
      <c r="C26" s="248"/>
      <c r="D26" s="248"/>
      <c r="E26" s="248"/>
      <c r="F26" s="249"/>
      <c r="G26" s="26">
        <v>19</v>
      </c>
      <c r="H26" s="45">
        <v>-1935019</v>
      </c>
      <c r="I26" s="45">
        <v>-1103355</v>
      </c>
    </row>
    <row r="27" spans="1:9" ht="25.9" customHeight="1" x14ac:dyDescent="0.2">
      <c r="A27" s="238" t="s">
        <v>228</v>
      </c>
      <c r="B27" s="239"/>
      <c r="C27" s="239"/>
      <c r="D27" s="239"/>
      <c r="E27" s="239"/>
      <c r="F27" s="240"/>
      <c r="G27" s="27">
        <v>20</v>
      </c>
      <c r="H27" s="46">
        <f>H24+H25+H26</f>
        <v>-15215047</v>
      </c>
      <c r="I27" s="46">
        <f>I24+I25+I26</f>
        <v>-36899104</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501923</v>
      </c>
      <c r="I29" s="47">
        <v>413187</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9214248</v>
      </c>
      <c r="I31" s="48">
        <v>260375</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741367</v>
      </c>
      <c r="I33" s="48">
        <v>1261361</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10457538</v>
      </c>
      <c r="I35" s="49">
        <f>I29+I30+I31+I32+I33+I34</f>
        <v>1934923</v>
      </c>
    </row>
    <row r="36" spans="1:9" ht="22.9" customHeight="1" x14ac:dyDescent="0.2">
      <c r="A36" s="247" t="s">
        <v>237</v>
      </c>
      <c r="B36" s="248"/>
      <c r="C36" s="248"/>
      <c r="D36" s="248"/>
      <c r="E36" s="248"/>
      <c r="F36" s="249"/>
      <c r="G36" s="26">
        <v>28</v>
      </c>
      <c r="H36" s="48">
        <v>-773635</v>
      </c>
      <c r="I36" s="48">
        <v>-5305935</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-7460000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35" t="s">
        <v>242</v>
      </c>
      <c r="B41" s="236"/>
      <c r="C41" s="236"/>
      <c r="D41" s="236"/>
      <c r="E41" s="236"/>
      <c r="F41" s="237"/>
      <c r="G41" s="25">
        <v>33</v>
      </c>
      <c r="H41" s="49">
        <f>H36+H37+H38+H39+H40</f>
        <v>-8233635</v>
      </c>
      <c r="I41" s="49">
        <f>I36+I37+I38+I39+I40</f>
        <v>-5305935</v>
      </c>
    </row>
    <row r="42" spans="1:9" ht="29.45" customHeight="1" x14ac:dyDescent="0.2">
      <c r="A42" s="238" t="s">
        <v>243</v>
      </c>
      <c r="B42" s="239"/>
      <c r="C42" s="239"/>
      <c r="D42" s="239"/>
      <c r="E42" s="239"/>
      <c r="F42" s="240"/>
      <c r="G42" s="27">
        <v>34</v>
      </c>
      <c r="H42" s="50">
        <f>H35+H41</f>
        <v>2223903</v>
      </c>
      <c r="I42" s="50">
        <f>I35+I41</f>
        <v>-3371012</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151000000</v>
      </c>
      <c r="I46" s="48">
        <v>130000000</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151000000</v>
      </c>
      <c r="I48" s="49">
        <f>I44+I45+I46+I47</f>
        <v>130000000</v>
      </c>
    </row>
    <row r="49" spans="1:9" ht="24.6" customHeight="1" x14ac:dyDescent="0.2">
      <c r="A49" s="247" t="s">
        <v>389</v>
      </c>
      <c r="B49" s="248"/>
      <c r="C49" s="248"/>
      <c r="D49" s="248"/>
      <c r="E49" s="248"/>
      <c r="F49" s="249"/>
      <c r="G49" s="26">
        <v>40</v>
      </c>
      <c r="H49" s="48">
        <v>-191000000</v>
      </c>
      <c r="I49" s="48">
        <v>-61000000</v>
      </c>
    </row>
    <row r="50" spans="1:9" ht="12.75" customHeight="1" x14ac:dyDescent="0.2">
      <c r="A50" s="247" t="s">
        <v>250</v>
      </c>
      <c r="B50" s="248"/>
      <c r="C50" s="248"/>
      <c r="D50" s="248"/>
      <c r="E50" s="248"/>
      <c r="F50" s="249"/>
      <c r="G50" s="26">
        <v>41</v>
      </c>
      <c r="H50" s="48">
        <v>-12030000</v>
      </c>
      <c r="I50" s="48">
        <v>0</v>
      </c>
    </row>
    <row r="51" spans="1:9" ht="12.75" customHeight="1" x14ac:dyDescent="0.2">
      <c r="A51" s="247" t="s">
        <v>251</v>
      </c>
      <c r="B51" s="248"/>
      <c r="C51" s="248"/>
      <c r="D51" s="248"/>
      <c r="E51" s="248"/>
      <c r="F51" s="249"/>
      <c r="G51" s="26">
        <v>42</v>
      </c>
      <c r="H51" s="48">
        <v>-804526</v>
      </c>
      <c r="I51" s="48">
        <v>-902124</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-203834526</v>
      </c>
      <c r="I54" s="49">
        <f>I49+I50+I51+I52+I53</f>
        <v>-61902124</v>
      </c>
    </row>
    <row r="55" spans="1:9" ht="29.45" customHeight="1" x14ac:dyDescent="0.2">
      <c r="A55" s="250" t="s">
        <v>255</v>
      </c>
      <c r="B55" s="251"/>
      <c r="C55" s="251"/>
      <c r="D55" s="251"/>
      <c r="E55" s="251"/>
      <c r="F55" s="252"/>
      <c r="G55" s="25">
        <v>46</v>
      </c>
      <c r="H55" s="49">
        <f>H48+H54</f>
        <v>-52834526</v>
      </c>
      <c r="I55" s="49">
        <f>I48+I54</f>
        <v>68097876</v>
      </c>
    </row>
    <row r="56" spans="1:9" x14ac:dyDescent="0.2">
      <c r="A56" s="247" t="s">
        <v>256</v>
      </c>
      <c r="B56" s="248"/>
      <c r="C56" s="248"/>
      <c r="D56" s="248"/>
      <c r="E56" s="248"/>
      <c r="F56" s="249"/>
      <c r="G56" s="26">
        <v>47</v>
      </c>
      <c r="H56" s="48">
        <v>38428</v>
      </c>
      <c r="I56" s="48">
        <v>28145</v>
      </c>
    </row>
    <row r="57" spans="1:9" ht="26.45" customHeight="1" x14ac:dyDescent="0.2">
      <c r="A57" s="250" t="s">
        <v>257</v>
      </c>
      <c r="B57" s="251"/>
      <c r="C57" s="251"/>
      <c r="D57" s="251"/>
      <c r="E57" s="251"/>
      <c r="F57" s="252"/>
      <c r="G57" s="25">
        <v>48</v>
      </c>
      <c r="H57" s="49">
        <f>H27+H42+H55+H56</f>
        <v>-65787242</v>
      </c>
      <c r="I57" s="49">
        <f>I27+I42+I55+I56</f>
        <v>27855905</v>
      </c>
    </row>
    <row r="58" spans="1:9" x14ac:dyDescent="0.2">
      <c r="A58" s="253" t="s">
        <v>258</v>
      </c>
      <c r="B58" s="254"/>
      <c r="C58" s="254"/>
      <c r="D58" s="254"/>
      <c r="E58" s="254"/>
      <c r="F58" s="255"/>
      <c r="G58" s="26">
        <v>49</v>
      </c>
      <c r="H58" s="48">
        <v>138202837</v>
      </c>
      <c r="I58" s="48">
        <v>19055229</v>
      </c>
    </row>
    <row r="59" spans="1:9" ht="31.15" customHeight="1" x14ac:dyDescent="0.2">
      <c r="A59" s="238" t="s">
        <v>259</v>
      </c>
      <c r="B59" s="239"/>
      <c r="C59" s="239"/>
      <c r="D59" s="239"/>
      <c r="E59" s="239"/>
      <c r="F59" s="240"/>
      <c r="G59" s="27">
        <v>50</v>
      </c>
      <c r="H59" s="50">
        <f>H57+H58</f>
        <v>72415595</v>
      </c>
      <c r="I59" s="50">
        <f>I57+I58</f>
        <v>46911134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453</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452</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2">
        <v>0</v>
      </c>
      <c r="I9" s="52">
        <v>0</v>
      </c>
    </row>
    <row r="10" spans="1:9" x14ac:dyDescent="0.2">
      <c r="A10" s="279" t="s">
        <v>263</v>
      </c>
      <c r="B10" s="279"/>
      <c r="C10" s="279"/>
      <c r="D10" s="279"/>
      <c r="E10" s="279"/>
      <c r="F10" s="279"/>
      <c r="G10" s="30">
        <v>3</v>
      </c>
      <c r="H10" s="52">
        <v>0</v>
      </c>
      <c r="I10" s="52">
        <v>0</v>
      </c>
    </row>
    <row r="11" spans="1:9" x14ac:dyDescent="0.2">
      <c r="A11" s="279" t="s">
        <v>264</v>
      </c>
      <c r="B11" s="279"/>
      <c r="C11" s="279"/>
      <c r="D11" s="279"/>
      <c r="E11" s="279"/>
      <c r="F11" s="279"/>
      <c r="G11" s="30">
        <v>4</v>
      </c>
      <c r="H11" s="52">
        <v>0</v>
      </c>
      <c r="I11" s="52">
        <v>0</v>
      </c>
    </row>
    <row r="12" spans="1:9" x14ac:dyDescent="0.2">
      <c r="A12" s="279" t="s">
        <v>265</v>
      </c>
      <c r="B12" s="279"/>
      <c r="C12" s="279"/>
      <c r="D12" s="279"/>
      <c r="E12" s="279"/>
      <c r="F12" s="279"/>
      <c r="G12" s="30">
        <v>5</v>
      </c>
      <c r="H12" s="52">
        <v>0</v>
      </c>
      <c r="I12" s="52">
        <v>0</v>
      </c>
    </row>
    <row r="13" spans="1:9" x14ac:dyDescent="0.2">
      <c r="A13" s="279" t="s">
        <v>266</v>
      </c>
      <c r="B13" s="279"/>
      <c r="C13" s="279"/>
      <c r="D13" s="279"/>
      <c r="E13" s="279"/>
      <c r="F13" s="279"/>
      <c r="G13" s="30">
        <v>6</v>
      </c>
      <c r="H13" s="52">
        <v>0</v>
      </c>
      <c r="I13" s="52">
        <v>0</v>
      </c>
    </row>
    <row r="14" spans="1:9" x14ac:dyDescent="0.2">
      <c r="A14" s="279" t="s">
        <v>267</v>
      </c>
      <c r="B14" s="279"/>
      <c r="C14" s="279"/>
      <c r="D14" s="279"/>
      <c r="E14" s="279"/>
      <c r="F14" s="279"/>
      <c r="G14" s="30">
        <v>7</v>
      </c>
      <c r="H14" s="52">
        <v>0</v>
      </c>
      <c r="I14" s="52">
        <v>0</v>
      </c>
    </row>
    <row r="15" spans="1:9" x14ac:dyDescent="0.2">
      <c r="A15" s="279" t="s">
        <v>268</v>
      </c>
      <c r="B15" s="279"/>
      <c r="C15" s="279"/>
      <c r="D15" s="279"/>
      <c r="E15" s="279"/>
      <c r="F15" s="279"/>
      <c r="G15" s="30">
        <v>8</v>
      </c>
      <c r="H15" s="52">
        <v>0</v>
      </c>
      <c r="I15" s="52">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2">
        <v>0</v>
      </c>
      <c r="I22" s="52">
        <v>0</v>
      </c>
    </row>
    <row r="23" spans="1:9" x14ac:dyDescent="0.2">
      <c r="A23" s="279" t="s">
        <v>275</v>
      </c>
      <c r="B23" s="279"/>
      <c r="C23" s="279"/>
      <c r="D23" s="279"/>
      <c r="E23" s="279"/>
      <c r="F23" s="279"/>
      <c r="G23" s="30">
        <v>15</v>
      </c>
      <c r="H23" s="52">
        <v>0</v>
      </c>
      <c r="I23" s="52">
        <v>0</v>
      </c>
    </row>
    <row r="24" spans="1:9" x14ac:dyDescent="0.2">
      <c r="A24" s="279" t="s">
        <v>276</v>
      </c>
      <c r="B24" s="279"/>
      <c r="C24" s="279"/>
      <c r="D24" s="279"/>
      <c r="E24" s="279"/>
      <c r="F24" s="279"/>
      <c r="G24" s="30">
        <v>16</v>
      </c>
      <c r="H24" s="52">
        <v>0</v>
      </c>
      <c r="I24" s="52">
        <v>0</v>
      </c>
    </row>
    <row r="25" spans="1:9" x14ac:dyDescent="0.2">
      <c r="A25" s="279" t="s">
        <v>277</v>
      </c>
      <c r="B25" s="279"/>
      <c r="C25" s="279"/>
      <c r="D25" s="279"/>
      <c r="E25" s="279"/>
      <c r="F25" s="279"/>
      <c r="G25" s="30">
        <v>17</v>
      </c>
      <c r="H25" s="52">
        <v>0</v>
      </c>
      <c r="I25" s="52">
        <v>0</v>
      </c>
    </row>
    <row r="26" spans="1:9" x14ac:dyDescent="0.2">
      <c r="A26" s="279" t="s">
        <v>278</v>
      </c>
      <c r="B26" s="279"/>
      <c r="C26" s="279"/>
      <c r="D26" s="279"/>
      <c r="E26" s="279"/>
      <c r="F26" s="279"/>
      <c r="G26" s="30">
        <v>18</v>
      </c>
      <c r="H26" s="52">
        <v>0</v>
      </c>
      <c r="I26" s="52">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2">
        <v>0</v>
      </c>
      <c r="I37" s="52">
        <v>0</v>
      </c>
    </row>
    <row r="38" spans="1:9" x14ac:dyDescent="0.2">
      <c r="A38" s="276" t="s">
        <v>289</v>
      </c>
      <c r="B38" s="276"/>
      <c r="C38" s="276"/>
      <c r="D38" s="276"/>
      <c r="E38" s="276"/>
      <c r="F38" s="276"/>
      <c r="G38" s="30">
        <v>29</v>
      </c>
      <c r="H38" s="52">
        <v>0</v>
      </c>
      <c r="I38" s="52">
        <v>0</v>
      </c>
    </row>
    <row r="39" spans="1:9" x14ac:dyDescent="0.2">
      <c r="A39" s="276" t="s">
        <v>290</v>
      </c>
      <c r="B39" s="276"/>
      <c r="C39" s="276"/>
      <c r="D39" s="276"/>
      <c r="E39" s="276"/>
      <c r="F39" s="276"/>
      <c r="G39" s="30">
        <v>30</v>
      </c>
      <c r="H39" s="52">
        <v>0</v>
      </c>
      <c r="I39" s="52">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43" zoomScaleNormal="100" zoomScaleSheetLayoutView="80" workbookViewId="0">
      <selection activeCell="N61" sqref="N6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43555</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209244420</v>
      </c>
      <c r="I7" s="65">
        <v>-7657921</v>
      </c>
      <c r="J7" s="65">
        <v>18548510</v>
      </c>
      <c r="K7" s="65">
        <v>48811980</v>
      </c>
      <c r="L7" s="65">
        <v>15598249</v>
      </c>
      <c r="M7" s="65">
        <v>0</v>
      </c>
      <c r="N7" s="65">
        <v>31713713</v>
      </c>
      <c r="O7" s="65">
        <v>0</v>
      </c>
      <c r="P7" s="65">
        <v>0</v>
      </c>
      <c r="Q7" s="65">
        <v>0</v>
      </c>
      <c r="R7" s="65">
        <v>0</v>
      </c>
      <c r="S7" s="65">
        <v>72495831</v>
      </c>
      <c r="T7" s="65">
        <v>33075007</v>
      </c>
      <c r="U7" s="66">
        <f>H7+I7+J7+K7-L7+M7+N7+O7+P7+Q7+R7+S7+T7</f>
        <v>390633291</v>
      </c>
      <c r="V7" s="65">
        <v>0</v>
      </c>
      <c r="W7" s="66">
        <f>U7+V7</f>
        <v>390633291</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209244420</v>
      </c>
      <c r="I10" s="66">
        <f t="shared" ref="I10:W10" si="2">I7+I8+I9</f>
        <v>-7657921</v>
      </c>
      <c r="J10" s="66">
        <f t="shared" si="2"/>
        <v>18548510</v>
      </c>
      <c r="K10" s="66">
        <f>K7+K8+K9</f>
        <v>48811980</v>
      </c>
      <c r="L10" s="66">
        <f t="shared" si="2"/>
        <v>15598249</v>
      </c>
      <c r="M10" s="66">
        <f t="shared" si="2"/>
        <v>0</v>
      </c>
      <c r="N10" s="66">
        <f t="shared" si="2"/>
        <v>31713713</v>
      </c>
      <c r="O10" s="66">
        <f t="shared" si="2"/>
        <v>0</v>
      </c>
      <c r="P10" s="66">
        <f t="shared" si="2"/>
        <v>0</v>
      </c>
      <c r="Q10" s="66">
        <f t="shared" si="2"/>
        <v>0</v>
      </c>
      <c r="R10" s="66">
        <f t="shared" si="2"/>
        <v>0</v>
      </c>
      <c r="S10" s="66">
        <f t="shared" si="2"/>
        <v>72495831</v>
      </c>
      <c r="T10" s="66">
        <f t="shared" si="2"/>
        <v>33075007</v>
      </c>
      <c r="U10" s="66">
        <f t="shared" si="2"/>
        <v>390633291</v>
      </c>
      <c r="V10" s="66">
        <f t="shared" si="2"/>
        <v>0</v>
      </c>
      <c r="W10" s="66">
        <f t="shared" si="2"/>
        <v>390633291</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20032422</v>
      </c>
      <c r="U11" s="66">
        <f>H11+I11+J11+K11-L11+M11+N11+O11+P11+Q11+R11+S11+T11</f>
        <v>20032422</v>
      </c>
      <c r="V11" s="65">
        <v>0</v>
      </c>
      <c r="W11" s="66">
        <f t="shared" ref="W11:W28" si="3">U11+V11</f>
        <v>20032422</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21589575</v>
      </c>
      <c r="M24" s="65">
        <v>0</v>
      </c>
      <c r="N24" s="65">
        <v>0</v>
      </c>
      <c r="O24" s="65">
        <v>0</v>
      </c>
      <c r="P24" s="65">
        <v>0</v>
      </c>
      <c r="Q24" s="65">
        <v>0</v>
      </c>
      <c r="R24" s="65">
        <v>0</v>
      </c>
      <c r="S24" s="65">
        <v>0</v>
      </c>
      <c r="T24" s="65">
        <v>0</v>
      </c>
      <c r="U24" s="66">
        <f t="shared" si="4"/>
        <v>-21589575</v>
      </c>
      <c r="V24" s="65">
        <v>0</v>
      </c>
      <c r="W24" s="66">
        <f t="shared" si="3"/>
        <v>-21589575</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33075007</v>
      </c>
      <c r="T27" s="65">
        <v>-33075007</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209244420</v>
      </c>
      <c r="I29" s="68">
        <f t="shared" ref="I29:W29" si="5">SUM(I10:I28)</f>
        <v>-7657921</v>
      </c>
      <c r="J29" s="68">
        <f t="shared" si="5"/>
        <v>18548510</v>
      </c>
      <c r="K29" s="68">
        <f t="shared" si="5"/>
        <v>48811980</v>
      </c>
      <c r="L29" s="68">
        <f t="shared" si="5"/>
        <v>37187824</v>
      </c>
      <c r="M29" s="68">
        <f t="shared" si="5"/>
        <v>0</v>
      </c>
      <c r="N29" s="68">
        <f t="shared" si="5"/>
        <v>31713713</v>
      </c>
      <c r="O29" s="68">
        <f t="shared" si="5"/>
        <v>0</v>
      </c>
      <c r="P29" s="68">
        <f t="shared" si="5"/>
        <v>0</v>
      </c>
      <c r="Q29" s="68">
        <f t="shared" si="5"/>
        <v>0</v>
      </c>
      <c r="R29" s="68">
        <f t="shared" si="5"/>
        <v>0</v>
      </c>
      <c r="S29" s="68">
        <f t="shared" si="5"/>
        <v>105570838</v>
      </c>
      <c r="T29" s="68">
        <f t="shared" si="5"/>
        <v>20032422</v>
      </c>
      <c r="U29" s="68">
        <f t="shared" si="5"/>
        <v>389076138</v>
      </c>
      <c r="V29" s="68">
        <f t="shared" si="5"/>
        <v>0</v>
      </c>
      <c r="W29" s="68">
        <f t="shared" si="5"/>
        <v>389076138</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20032422</v>
      </c>
      <c r="U32" s="66">
        <f t="shared" si="7"/>
        <v>20032422</v>
      </c>
      <c r="V32" s="66">
        <f t="shared" si="7"/>
        <v>0</v>
      </c>
      <c r="W32" s="66">
        <f t="shared" si="7"/>
        <v>20032422</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21589575</v>
      </c>
      <c r="M33" s="68">
        <f t="shared" si="8"/>
        <v>0</v>
      </c>
      <c r="N33" s="68">
        <f t="shared" si="8"/>
        <v>0</v>
      </c>
      <c r="O33" s="68">
        <f t="shared" si="8"/>
        <v>0</v>
      </c>
      <c r="P33" s="68">
        <f t="shared" si="8"/>
        <v>0</v>
      </c>
      <c r="Q33" s="68">
        <f t="shared" si="8"/>
        <v>0</v>
      </c>
      <c r="R33" s="68">
        <f t="shared" si="8"/>
        <v>0</v>
      </c>
      <c r="S33" s="68">
        <f t="shared" si="8"/>
        <v>33075007</v>
      </c>
      <c r="T33" s="68">
        <f t="shared" si="8"/>
        <v>-33075007</v>
      </c>
      <c r="U33" s="68">
        <f t="shared" si="8"/>
        <v>-21589575</v>
      </c>
      <c r="V33" s="68">
        <f t="shared" si="8"/>
        <v>0</v>
      </c>
      <c r="W33" s="68">
        <f t="shared" si="8"/>
        <v>-21589575</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209244420</v>
      </c>
      <c r="I35" s="65">
        <v>-7657921</v>
      </c>
      <c r="J35" s="65">
        <v>18548510</v>
      </c>
      <c r="K35" s="65">
        <v>48811980</v>
      </c>
      <c r="L35" s="65">
        <v>37187824</v>
      </c>
      <c r="M35" s="65">
        <v>0</v>
      </c>
      <c r="N35" s="65">
        <v>31713713</v>
      </c>
      <c r="O35" s="65">
        <v>0</v>
      </c>
      <c r="P35" s="65">
        <v>0</v>
      </c>
      <c r="Q35" s="65">
        <v>0</v>
      </c>
      <c r="R35" s="65">
        <v>0</v>
      </c>
      <c r="S35" s="65">
        <v>105570838</v>
      </c>
      <c r="T35" s="65">
        <v>20032422</v>
      </c>
      <c r="U35" s="69">
        <f t="shared" ref="U35:U37" si="9">H35+I35+J35+K35-L35+M35+N35+O35+P35+Q35+R35+S35+T35</f>
        <v>389076138</v>
      </c>
      <c r="V35" s="65">
        <v>0</v>
      </c>
      <c r="W35" s="69">
        <f t="shared" ref="W35:W37" si="10">U35+V35</f>
        <v>389076138</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209244420</v>
      </c>
      <c r="I38" s="69">
        <f t="shared" ref="I38:W38" si="11">I35+I36+I37</f>
        <v>-7657921</v>
      </c>
      <c r="J38" s="69">
        <f t="shared" si="11"/>
        <v>18548510</v>
      </c>
      <c r="K38" s="69">
        <f t="shared" si="11"/>
        <v>48811980</v>
      </c>
      <c r="L38" s="69">
        <f t="shared" si="11"/>
        <v>37187824</v>
      </c>
      <c r="M38" s="69">
        <f t="shared" si="11"/>
        <v>0</v>
      </c>
      <c r="N38" s="69">
        <f t="shared" si="11"/>
        <v>31713713</v>
      </c>
      <c r="O38" s="69">
        <f t="shared" si="11"/>
        <v>0</v>
      </c>
      <c r="P38" s="69">
        <f t="shared" si="11"/>
        <v>0</v>
      </c>
      <c r="Q38" s="69">
        <f t="shared" si="11"/>
        <v>0</v>
      </c>
      <c r="R38" s="69">
        <f t="shared" si="11"/>
        <v>0</v>
      </c>
      <c r="S38" s="69">
        <f t="shared" si="11"/>
        <v>105570838</v>
      </c>
      <c r="T38" s="69">
        <f t="shared" si="11"/>
        <v>20032422</v>
      </c>
      <c r="U38" s="69">
        <f t="shared" si="11"/>
        <v>389076138</v>
      </c>
      <c r="V38" s="69">
        <f t="shared" si="11"/>
        <v>0</v>
      </c>
      <c r="W38" s="69">
        <f t="shared" si="11"/>
        <v>389076138</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14169992</v>
      </c>
      <c r="U39" s="69">
        <f t="shared" ref="U39:U56" si="12">H39+I39+J39+K39-L39+M39+N39+O39+P39+Q39+R39+S39+T39</f>
        <v>14169992</v>
      </c>
      <c r="V39" s="65">
        <v>0</v>
      </c>
      <c r="W39" s="69">
        <f t="shared" ref="W39:W56" si="13">U39+V39</f>
        <v>14169992</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20032422</v>
      </c>
      <c r="T55" s="65">
        <v>-20032422</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209244420</v>
      </c>
      <c r="I57" s="70">
        <f t="shared" ref="I57:W57" si="14">SUM(I38:I56)</f>
        <v>-7657921</v>
      </c>
      <c r="J57" s="70">
        <f t="shared" si="14"/>
        <v>18548510</v>
      </c>
      <c r="K57" s="70">
        <f t="shared" si="14"/>
        <v>48811980</v>
      </c>
      <c r="L57" s="70">
        <f t="shared" si="14"/>
        <v>37187824</v>
      </c>
      <c r="M57" s="70">
        <f t="shared" si="14"/>
        <v>0</v>
      </c>
      <c r="N57" s="70">
        <f t="shared" si="14"/>
        <v>31713713</v>
      </c>
      <c r="O57" s="70">
        <f t="shared" si="14"/>
        <v>0</v>
      </c>
      <c r="P57" s="70">
        <f t="shared" si="14"/>
        <v>0</v>
      </c>
      <c r="Q57" s="70">
        <f t="shared" si="14"/>
        <v>0</v>
      </c>
      <c r="R57" s="70">
        <f t="shared" si="14"/>
        <v>0</v>
      </c>
      <c r="S57" s="70">
        <f t="shared" si="14"/>
        <v>125603260</v>
      </c>
      <c r="T57" s="70">
        <f t="shared" si="14"/>
        <v>14169992</v>
      </c>
      <c r="U57" s="70">
        <f t="shared" si="14"/>
        <v>403246130</v>
      </c>
      <c r="V57" s="70">
        <f t="shared" si="14"/>
        <v>0</v>
      </c>
      <c r="W57" s="70">
        <f t="shared" si="14"/>
        <v>403246130</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14169992</v>
      </c>
      <c r="U60" s="69">
        <f t="shared" si="16"/>
        <v>14169992</v>
      </c>
      <c r="V60" s="69">
        <f t="shared" si="16"/>
        <v>0</v>
      </c>
      <c r="W60" s="69">
        <f t="shared" si="16"/>
        <v>14169992</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20032422</v>
      </c>
      <c r="T61" s="70">
        <f t="shared" si="17"/>
        <v>-20032422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454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22baa3bd-a2fa-4ea9-9ebb-3a9c6a55952b"/>
    <ds:schemaRef ds:uri="http://purl.org/dc/elements/1.1/"/>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2019-04-30T08:07:12Z</cp:lastPrinted>
  <dcterms:created xsi:type="dcterms:W3CDTF">2008-10-17T11:51:54Z</dcterms:created>
  <dcterms:modified xsi:type="dcterms:W3CDTF">2019-04-30T09:05:49Z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