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05" windowHeight="975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<sst xmlns="http://schemas.openxmlformats.org/spreadsheetml/2006/main" count="411" uniqueCount="354">
  <si>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</si>
  <si>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</si>
  <si>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</si>
  <si>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</si>
  <si>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</si>
  <si>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</si>
  <si>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</si>
  <si>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</si>
  <si>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</si>
  <si>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</si>
  <si>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</si>
  <si>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</si>
  <si>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</si>
  <si>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</si>
  <si>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</si>
  <si>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</si>
  <si>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</si>
  <si>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</si>
  <si>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</si>
  <si>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</si>
  <si>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</si>
  <si>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</si>
  <si>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</si>
  <si>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</si>
  <si>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</si>
  <si>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</si>
  <si>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</si>
  <si>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</si>
  <si>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</si>
  <si>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</si>
  <si>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</si>
  <si>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</si>
  <si>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</si>
  <si>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</si>
  <si>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</si>
  <si>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</si>
  <si>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</si>
  <si>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</si>
  <si>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</si>
  <si>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</si>
  <si>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</si>
  <si>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</si>
  <si>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</si>
  <si>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</si>
  <si>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</si>
  <si>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</si>
  <si>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</si>
  <si>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</si>
  <si>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</si>
  <si>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</si>
  <si>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</si>
  <si>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</si>
  <si>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</si>
  <si>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</si>
  <si>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</si>
  <si>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</si>
  <si>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</si>
  <si>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</si>
  <si>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</si>
  <si>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</si>
  <si>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</si>
  <si>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</si>
  <si>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</si>
  <si>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</si>
  <si>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</si>
  <si>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</si>
  <si>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</si>
  <si>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</si>
  <si>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</si>
  <si>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</si>
  <si>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</si>
  <si>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</si>
  <si>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</si>
  <si>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</si>
  <si>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</si>
  <si>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</si>
  <si>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</si>
  <si>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</si>
  <si>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</si>
  <si>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</si>
  <si>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</si>
  <si>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</si>
  <si>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</si>
  <si>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</si>
  <si>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</si>
  <si>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</si>
  <si>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</si>
  <si>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</si>
  <si>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</si>
  <si>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</si>
  <si>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</si>
  <si>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</si>
  <si>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</si>
  <si>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</si>
  <si>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</si>
  <si>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</si>
  <si>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</si>
  <si>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</si>
  <si>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</si>
  <si>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</si>
  <si>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</si>
  <si>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</si>
  <si>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</si>
  <si>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</si>
  <si>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</si>
  <si>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</si>
  <si>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</si>
  <si>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</si>
  <si>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</si>
  <si>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</si>
  <si>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</si>
  <si>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</si>
  <si>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</si>
  <si>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</si>
  <si>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</si>
  <si>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</si>
  <si>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</si>
  <si>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</si>
  <si>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</si>
  <si>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</si>
  <si>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</si>
  <si>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</si>
  <si>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</si>
  <si>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</si>
  <si>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</si>
  <si>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</si>
  <si>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</si>
  <si>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</si>
  <si>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</si>
  <si>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</si>
  <si>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</si>
  <si>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</si>
  <si>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</si>
  <si>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</si>
  <si>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</si>
  <si>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</si>
  <si>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</si>
  <si>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</si>
  <si>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</si>
  <si>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</si>
  <si>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</si>
  <si>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</si>
  <si>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</si>
  <si>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</si>
  <si>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</si>
  <si>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</si>
  <si>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</si>
  <si>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</si>
  <si>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</si>
  <si>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</si>
  <si>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</si>
  <si>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</si>
  <si>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</si>
  <si>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</si>
  <si>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</si>
  <si>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</si>
  <si>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</si>
  <si>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</si>
  <si>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</si>
  <si>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</si>
  <si>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</si>
  <si>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</si>
  <si>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</si>
  <si>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</si>
  <si>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</si>
  <si>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</si>
  <si>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</si>
  <si>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</si>
  <si>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</si>
  <si>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</si>
  <si>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</si>
  <si>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</si>
  <si>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</si>
  <si>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</si>
  <si>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</si>
  <si>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</si>
  <si>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</si>
  <si>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</si>
  <si>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</si>
  <si>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</si>
  <si>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</si>
  <si>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</si>
  <si>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</si>
  <si>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</si>
  <si>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</si>
  <si>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</si>
  <si>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</si>
  <si>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</si>
  <si>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</si>
  <si>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</si>
  <si>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</si>
  <si>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</si>
  <si>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</si>
  <si>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</si>
  <si>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</si>
  <si>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</si>
  <si>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</si>
  <si>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</si>
  <si>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</si>
  <si>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</si>
  <si>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</si>
  <si>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</si>
  <si>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</si>
  <si>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</si>
  <si>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</si>
  <si>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</si>
  <si>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</si>
  <si>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</si>
  <si>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</si>
  <si>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</si>
  <si>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</si>
  <si>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</si>
  <si>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</si>
  <si>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</si>
  <si>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</si>
  <si>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</si>
  <si>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</si>
  <si>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</si>
  <si>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</si>
  <si>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</si>
  <si>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</si>
  <si>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</si>
  <si>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</si>
  <si>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</si>
  <si>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</si>
  <si>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</si>
  <si>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</si>
  <si>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</si>
  <si>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</si>
  <si>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</si>
  <si>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</si>
  <si>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</si>
  <si>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</si>
  <si>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</si>
  <si>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</si>
  <si>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</si>
  <si>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</si>
  <si>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</si>
  <si>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</si>
  <si>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</si>
  <si>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</si>
  <si>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</si>
  <si>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</si>
  <si>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</si>
  <si>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</si>
  <si>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</si>
  <si>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</si>
  <si>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</si>
  <si>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</si>
  <si>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</si>
  <si>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</si>
  <si>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</si>
  <si>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</si>
  <si>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</si>
  <si>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</si>
  <si>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</si>
  <si>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</si>
  <si>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</si>
  <si>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</si>
  <si>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</si>
  <si>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</si>
  <si>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</si>
  <si>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</si>
  <si>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</si>
  <si>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</si>
  <si>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</si>
  <si>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</si>
  <si>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</si>
  <si>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</si>
  <si>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</si>
  <si>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</si>
  <si>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</si>
  <si>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</si>
  <si>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</si>
  <si>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</si>
  <si>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</si>
  <si>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</si>
  <si>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</si>
  <si>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</si>
  <si>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</si>
  <si>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</si>
  <si>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</si>
  <si>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</si>
  <si>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</si>
  <si>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</si>
  <si>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</si>
  <si>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</si>
  <si>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</si>
  <si>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</si>
  <si>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</si>
  <si>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</si>
  <si>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</si>
  <si>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</si>
  <si>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</si>
  <si>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</si>
  <si>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</si>
  <si>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</si>
  <si>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</si>
  <si>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</si>
  <si>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</si>
  <si>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</si>
  <si>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</si>
  <si>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</si>
  <si>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</si>
  <si>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</si>
  <si>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</si>
  <si>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</si>
  <si>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</si>
  <si>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</si>
  <si>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</si>
  <si>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</si>
  <si>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</si>
  <si>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</si>
  <si>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</si>
  <si>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</si>
  <si>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</si>
  <si>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</si>
  <si>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</si>
  <si>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</si>
  <si>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</si>
  <si>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</si>
  <si>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</si>
  <si>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</si>
  <si>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01.01.2018.</t>
  </si>
  <si>
    <t>30.09.2018.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</si>
  <si>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</si>
  <si>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</si>
  <si>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</si>
  <si>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</si>
  <si>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</si>
  <si>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</si>
  <si>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</si>
  <si>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</si>
  <si>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</si>
  <si>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DA</t>
  </si>
  <si>
    <t>4646</t>
  </si>
  <si>
    <t>ZU Ljekarne Prima Pharme</t>
  </si>
  <si>
    <t>Zagreb</t>
  </si>
  <si>
    <t>0694975</t>
  </si>
  <si>
    <t>ZU Ljekarne Delonga</t>
  </si>
  <si>
    <t>1605747</t>
  </si>
  <si>
    <t>ZU Ljekarne Ines Škoko</t>
  </si>
  <si>
    <t>02708396</t>
  </si>
  <si>
    <t>RADMILOVIĆ DIJANA</t>
  </si>
  <si>
    <t>012412551</t>
  </si>
  <si>
    <t>012371441</t>
  </si>
  <si>
    <t>HERCEG JASMINKO</t>
  </si>
  <si>
    <r>
      <t xml:space="preserve">stanje na dan </t>
    </r>
    <r>
      <rPr>
        <b/>
        <u val="single"/>
        <sz val="10"/>
        <rFont val="Arial"/>
        <family val="2"/>
      </rPr>
      <t>30.09.2018.</t>
    </r>
  </si>
  <si>
    <r>
      <t xml:space="preserve">Obveznik: </t>
    </r>
    <r>
      <rPr>
        <b/>
        <u val="single"/>
        <sz val="10"/>
        <rFont val="Arial"/>
        <family val="2"/>
      </rPr>
      <t xml:space="preserve">MEDIKA d.d. </t>
    </r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</si>
  <si>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30.09.2018</t>
    </r>
    <r>
      <rPr>
        <b/>
        <sz val="10"/>
        <rFont val="Arial"/>
        <family val="2"/>
      </rPr>
      <t>.</t>
    </r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</si>
  <si>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30.09.2018.</t>
    </r>
  </si>
  <si>
    <r>
      <t xml:space="preserve">Obveznik: </t>
    </r>
    <r>
      <rPr>
        <b/>
        <u val="single"/>
        <sz val="8"/>
        <rFont val="Arial"/>
        <family val="2"/>
      </rPr>
      <t>MEDIKA d.d.</t>
    </r>
  </si>
  <si>
    <t>4439856</t>
  </si>
  <si>
    <t>Primus Nekretnine d.o.o.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</si>
</sst>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25" xfId="59" applyFont="1" applyBorder="1" applyAlignment="1" applyProtection="1">
      <alignment horizontal="left" vertical="top" indent="2"/>
      <protection hidden="1"/>
    </xf>
    <xf numFmtId="0" fontId="3" fillId="0" borderId="25" xfId="59" applyFont="1" applyBorder="1" applyAlignment="1" applyProtection="1">
      <alignment horizontal="left" vertical="top" wrapText="1" indent="2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2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4" applyFont="1" applyBorder="1" applyAlignment="1" applyProtection="1">
      <alignment horizontal="left"/>
      <protection hidden="1"/>
    </xf>
    <xf numFmtId="0" fontId="18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Style 1 2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E36" sqref="E36:G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281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133</v>
      </c>
      <c r="D22" s="143" t="s">
        <v>329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21</v>
      </c>
      <c r="D24" s="143" t="s">
        <v>333</v>
      </c>
      <c r="E24" s="151"/>
      <c r="F24" s="151"/>
      <c r="G24" s="152"/>
      <c r="H24" s="51" t="s">
        <v>261</v>
      </c>
      <c r="I24" s="121">
        <v>805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334</v>
      </c>
      <c r="D26" s="25"/>
      <c r="E26" s="33"/>
      <c r="F26" s="24"/>
      <c r="G26" s="154" t="s">
        <v>263</v>
      </c>
      <c r="H26" s="140"/>
      <c r="I26" s="123" t="s">
        <v>335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 t="s">
        <v>336</v>
      </c>
      <c r="B30" s="163"/>
      <c r="C30" s="163"/>
      <c r="D30" s="164"/>
      <c r="E30" s="162" t="s">
        <v>337</v>
      </c>
      <c r="F30" s="163"/>
      <c r="G30" s="163"/>
      <c r="H30" s="131" t="s">
        <v>338</v>
      </c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 t="s">
        <v>339</v>
      </c>
      <c r="B32" s="163"/>
      <c r="C32" s="163"/>
      <c r="D32" s="164"/>
      <c r="E32" s="162" t="s">
        <v>337</v>
      </c>
      <c r="F32" s="163"/>
      <c r="G32" s="163"/>
      <c r="H32" s="131" t="s">
        <v>340</v>
      </c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 t="s">
        <v>341</v>
      </c>
      <c r="B34" s="163"/>
      <c r="C34" s="163"/>
      <c r="D34" s="164"/>
      <c r="E34" s="162" t="s">
        <v>337</v>
      </c>
      <c r="F34" s="163"/>
      <c r="G34" s="163"/>
      <c r="H34" s="131" t="s">
        <v>342</v>
      </c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 t="s">
        <v>353</v>
      </c>
      <c r="B36" s="163"/>
      <c r="C36" s="163"/>
      <c r="D36" s="164"/>
      <c r="E36" s="162" t="s">
        <v>337</v>
      </c>
      <c r="F36" s="163"/>
      <c r="G36" s="163"/>
      <c r="H36" s="131" t="s">
        <v>352</v>
      </c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343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344</v>
      </c>
      <c r="D48" s="174"/>
      <c r="E48" s="175"/>
      <c r="F48" s="16"/>
      <c r="G48" s="51" t="s">
        <v>271</v>
      </c>
      <c r="H48" s="173" t="s">
        <v>345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331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346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348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428629723</v>
      </c>
      <c r="K8" s="53">
        <f>K9+K16+K26+K35+K39</f>
        <v>435803011.23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189795652</v>
      </c>
      <c r="K9" s="53">
        <f>SUM(K10:K15)</f>
        <v>192413971.23000002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120922555</v>
      </c>
      <c r="K11" s="7">
        <v>123920861.23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68212973</v>
      </c>
      <c r="K12" s="7">
        <v>68212973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163350</v>
      </c>
      <c r="K13" s="7">
        <v>17280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496774</v>
      </c>
      <c r="K14" s="7">
        <v>262857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190142280</v>
      </c>
      <c r="K16" s="53">
        <f>SUM(K17:K25)</f>
        <v>184776847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25226916</v>
      </c>
      <c r="K17" s="7">
        <v>25226916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127922484</v>
      </c>
      <c r="K18" s="7">
        <v>124536557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12153061</v>
      </c>
      <c r="K19" s="7">
        <v>15218184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14703992</v>
      </c>
      <c r="K20" s="7">
        <v>12543810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145854</v>
      </c>
      <c r="K22" s="7">
        <v>64157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9177283</v>
      </c>
      <c r="K23" s="7">
        <v>6380908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812690</v>
      </c>
      <c r="K24" s="7">
        <v>806315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31562923</v>
      </c>
      <c r="K26" s="53">
        <f>SUM(K27:K34)</f>
        <v>41439424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21452944</v>
      </c>
      <c r="K29" s="7">
        <v>21219467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10109979</v>
      </c>
      <c r="K32" s="7">
        <v>20219957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1022618</v>
      </c>
      <c r="K35" s="53">
        <f>SUM(K36:K38)</f>
        <v>1022618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1022618</v>
      </c>
      <c r="K38" s="7">
        <v>1022618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16106250</v>
      </c>
      <c r="K39" s="7">
        <v>16150151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1615425845</v>
      </c>
      <c r="K40" s="53">
        <f>K41+K49+K56+K64</f>
        <v>1715338046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307213094</v>
      </c>
      <c r="K41" s="53">
        <f>SUM(K42:K48)</f>
        <v>333832969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501637</v>
      </c>
      <c r="K42" s="7">
        <v>486472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302956948</v>
      </c>
      <c r="K45" s="7">
        <v>331391608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3754509</v>
      </c>
      <c r="K46" s="7">
        <v>1954889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1110614710</v>
      </c>
      <c r="K49" s="53">
        <f>SUM(K50:K55)</f>
        <v>1237028378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1079444732</v>
      </c>
      <c r="K51" s="7">
        <v>1220949294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13062528</v>
      </c>
      <c r="K52" s="7">
        <v>10512983</v>
      </c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27429</v>
      </c>
      <c r="K53" s="7">
        <v>26646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4973583</v>
      </c>
      <c r="K54" s="7">
        <v>2645869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13106438</v>
      </c>
      <c r="K55" s="7">
        <v>2893586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52813062</v>
      </c>
      <c r="K56" s="53">
        <f>SUM(K57:K63)</f>
        <v>51221293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52813062</v>
      </c>
      <c r="K62" s="7">
        <v>51221293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144784979</v>
      </c>
      <c r="K64" s="7">
        <v>93255406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780889</v>
      </c>
      <c r="K65" s="7">
        <v>1147575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2044836457</v>
      </c>
      <c r="K66" s="53">
        <f>K7+K8+K40+K65</f>
        <v>2152288632.23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121247906</v>
      </c>
      <c r="K67" s="8">
        <v>22092181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438830620</v>
      </c>
      <c r="K69" s="54">
        <f>K70+K71+K72+K78+K79+K82+K85</f>
        <v>477649519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209244420</v>
      </c>
      <c r="K70" s="7">
        <v>209244420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-7657921</v>
      </c>
      <c r="K71" s="7">
        <v>-7657921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83475954</v>
      </c>
      <c r="K72" s="53">
        <f>K73+K74-K75+K76+K77</f>
        <v>61886379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18548510</v>
      </c>
      <c r="K73" s="7">
        <v>18548510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48811980</v>
      </c>
      <c r="K74" s="7">
        <v>48811980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15598249</v>
      </c>
      <c r="K75" s="7">
        <v>37187824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31713713</v>
      </c>
      <c r="K77" s="7">
        <v>31713713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110259023</v>
      </c>
      <c r="K79" s="53">
        <f>K80-K81</f>
        <v>153768168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110259023</v>
      </c>
      <c r="K80" s="7">
        <v>153768168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43509144</v>
      </c>
      <c r="K82" s="53">
        <f>K83-K84</f>
        <v>60408473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43509144</v>
      </c>
      <c r="K83" s="7">
        <v>60408473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803653</v>
      </c>
      <c r="K86" s="53">
        <f>SUM(K87:K89)</f>
        <v>803653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803653</v>
      </c>
      <c r="K87" s="7">
        <v>803653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21707950</v>
      </c>
      <c r="K90" s="53">
        <f>SUM(K91:K99)</f>
        <v>22681474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5785260</v>
      </c>
      <c r="K93" s="7">
        <v>6758784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15922690</v>
      </c>
      <c r="K99" s="7">
        <v>15922690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1579398372</v>
      </c>
      <c r="K100" s="53">
        <f>SUM(K101:K112)</f>
        <v>1648663460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118412210</v>
      </c>
      <c r="K101" s="7">
        <v>93550510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369479334</v>
      </c>
      <c r="K103" s="7">
        <v>382144607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2414447</v>
      </c>
      <c r="K104" s="7">
        <v>20454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1052045823</v>
      </c>
      <c r="K105" s="7">
        <v>1142286683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10602471</v>
      </c>
      <c r="K108" s="7">
        <v>8427963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12037394</v>
      </c>
      <c r="K109" s="7">
        <v>21065820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12030000</v>
      </c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2376693</v>
      </c>
      <c r="K112" s="7">
        <v>1167423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4095862</v>
      </c>
      <c r="K113" s="7">
        <v>2490526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2044836457</v>
      </c>
      <c r="K114" s="53">
        <f>K69+K86+K90+K100+K113</f>
        <v>2152288632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121247906</v>
      </c>
      <c r="K115" s="8">
        <v>22092181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f>J69</f>
        <v>438830620</v>
      </c>
      <c r="K118" s="7">
        <f>K69</f>
        <v>477649519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S39" sqref="S39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00390625" style="52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2107355516</v>
      </c>
      <c r="K7" s="54">
        <f>SUM(K8:K9)</f>
        <v>707431751</v>
      </c>
      <c r="L7" s="54">
        <f>SUM(L8:L9)</f>
        <v>2294733269</v>
      </c>
      <c r="M7" s="54">
        <f>SUM(M8:M9)</f>
        <v>792459470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2089217515</v>
      </c>
      <c r="K8" s="7">
        <v>703615995</v>
      </c>
      <c r="L8" s="7">
        <v>2275232300</v>
      </c>
      <c r="M8" s="7">
        <v>783306911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18138001</v>
      </c>
      <c r="K9" s="7">
        <v>3815756</v>
      </c>
      <c r="L9" s="7">
        <v>19500969</v>
      </c>
      <c r="M9" s="7">
        <v>9152559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2041329798</v>
      </c>
      <c r="K10" s="53">
        <f>K11+K12+K16+K20+K21+K22+K25+K26</f>
        <v>683937932</v>
      </c>
      <c r="L10" s="53">
        <f>L11+L12+L16+L20+L21+L22+L25+L26</f>
        <v>2223484210</v>
      </c>
      <c r="M10" s="53">
        <f>M11+M12+M16+M20+M21+M22+M25+M26</f>
        <v>763006410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1917294589</v>
      </c>
      <c r="K12" s="53">
        <f>SUM(K13:K15)</f>
        <v>643037917</v>
      </c>
      <c r="L12" s="53">
        <f>SUM(L13:L15)</f>
        <v>2103741432</v>
      </c>
      <c r="M12" s="53">
        <f>SUM(M13:M15)</f>
        <v>723577666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8445148</v>
      </c>
      <c r="K13" s="7">
        <v>2708947</v>
      </c>
      <c r="L13" s="7">
        <v>9787270</v>
      </c>
      <c r="M13" s="7">
        <v>3035395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1882481208</v>
      </c>
      <c r="K14" s="7">
        <v>631655676</v>
      </c>
      <c r="L14" s="7">
        <v>2066300187</v>
      </c>
      <c r="M14" s="7">
        <v>711817382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26368233</v>
      </c>
      <c r="K15" s="7">
        <v>8673294</v>
      </c>
      <c r="L15" s="7">
        <v>27653975</v>
      </c>
      <c r="M15" s="7">
        <v>8724889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75525534</v>
      </c>
      <c r="K16" s="53">
        <f>SUM(K17:K19)</f>
        <v>25098171</v>
      </c>
      <c r="L16" s="53">
        <f>SUM(L17:L19)</f>
        <v>75755912</v>
      </c>
      <c r="M16" s="53">
        <f>SUM(M17:M19)</f>
        <v>25625177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45759330</v>
      </c>
      <c r="K17" s="7">
        <v>15216597</v>
      </c>
      <c r="L17" s="7">
        <v>46068973</v>
      </c>
      <c r="M17" s="7">
        <v>15589958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19202343</v>
      </c>
      <c r="K18" s="7">
        <v>6398351</v>
      </c>
      <c r="L18" s="7">
        <v>19477466</v>
      </c>
      <c r="M18" s="7">
        <v>6609997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10563861</v>
      </c>
      <c r="K19" s="7">
        <v>3483223</v>
      </c>
      <c r="L19" s="7">
        <v>10209473</v>
      </c>
      <c r="M19" s="7">
        <v>3425222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10211261</v>
      </c>
      <c r="K20" s="7">
        <v>3417856</v>
      </c>
      <c r="L20" s="7">
        <v>11023356</v>
      </c>
      <c r="M20" s="7">
        <v>3738670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31547623</v>
      </c>
      <c r="K21" s="7">
        <v>11817204</v>
      </c>
      <c r="L21" s="7">
        <v>29029815</v>
      </c>
      <c r="M21" s="7">
        <v>10750638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6750791</v>
      </c>
      <c r="K22" s="53">
        <f>SUM(K23:K24)</f>
        <v>566784</v>
      </c>
      <c r="L22" s="53">
        <f>SUM(L23:L24)</f>
        <v>3933695</v>
      </c>
      <c r="M22" s="53">
        <f>SUM(M23:M24)</f>
        <v>-685741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6750791</v>
      </c>
      <c r="K24" s="7">
        <v>566784</v>
      </c>
      <c r="L24" s="7">
        <v>3933695</v>
      </c>
      <c r="M24" s="7">
        <v>-685741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8792346</v>
      </c>
      <c r="K27" s="53">
        <f>SUM(K28:K32)</f>
        <v>-3124258</v>
      </c>
      <c r="L27" s="53">
        <f>SUM(L28:L32)</f>
        <v>12101128</v>
      </c>
      <c r="M27" s="53">
        <f>SUM(M28:M32)</f>
        <v>-1759383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7578734</v>
      </c>
      <c r="K29" s="7">
        <v>-3487592</v>
      </c>
      <c r="L29" s="7">
        <v>10781771</v>
      </c>
      <c r="M29" s="7">
        <v>-2138396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1213612</v>
      </c>
      <c r="K30" s="7">
        <v>363334</v>
      </c>
      <c r="L30" s="7">
        <v>1319357</v>
      </c>
      <c r="M30" s="7">
        <v>379013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61904366</v>
      </c>
      <c r="K33" s="53">
        <f>SUM(K34:K37)</f>
        <v>54765463</v>
      </c>
      <c r="L33" s="53">
        <f>SUM(L34:L37)</f>
        <v>8063425</v>
      </c>
      <c r="M33" s="53">
        <f>SUM(M34:M37)</f>
        <v>2568900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11904366</v>
      </c>
      <c r="K35" s="7">
        <v>4765463</v>
      </c>
      <c r="L35" s="7">
        <v>8056731</v>
      </c>
      <c r="M35" s="7">
        <v>2562206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50000000</v>
      </c>
      <c r="K37" s="7">
        <v>50000000</v>
      </c>
      <c r="L37" s="7">
        <v>6694</v>
      </c>
      <c r="M37" s="7">
        <v>6694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2116147862</v>
      </c>
      <c r="K42" s="53">
        <f>K7+K27+K38+K40</f>
        <v>704307493</v>
      </c>
      <c r="L42" s="53">
        <f>L7+L27+L38+L40</f>
        <v>2306834397</v>
      </c>
      <c r="M42" s="53">
        <f>M7+M27+M38+M40</f>
        <v>790700087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2103234164</v>
      </c>
      <c r="K43" s="53">
        <f>K10+K33+K39+K41</f>
        <v>738703395</v>
      </c>
      <c r="L43" s="53">
        <f>L10+L33+L39+L41</f>
        <v>2231547635</v>
      </c>
      <c r="M43" s="53">
        <f>M10+M33+M39+M41</f>
        <v>765575310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12913698</v>
      </c>
      <c r="K44" s="53">
        <f>K42-K43</f>
        <v>-34395902</v>
      </c>
      <c r="L44" s="53">
        <f>L42-L43</f>
        <v>75286762</v>
      </c>
      <c r="M44" s="53">
        <f>M42-M43</f>
        <v>25124777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12913698</v>
      </c>
      <c r="K45" s="53">
        <f>IF(K42&gt;K43,K42-K43,0)</f>
        <v>0</v>
      </c>
      <c r="L45" s="53">
        <f>IF(L42&gt;L43,L42-L43,0)</f>
        <v>75286762</v>
      </c>
      <c r="M45" s="53">
        <f>IF(M42&gt;M43,M42-M43,0)</f>
        <v>25124777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34395902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2767376</v>
      </c>
      <c r="K47" s="7">
        <v>-6755220</v>
      </c>
      <c r="L47" s="7">
        <v>14878289</v>
      </c>
      <c r="M47" s="7">
        <v>4910691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10146322</v>
      </c>
      <c r="K48" s="53">
        <f>K44-K47</f>
        <v>-27640682</v>
      </c>
      <c r="L48" s="53">
        <f>L44-L47</f>
        <v>60408473</v>
      </c>
      <c r="M48" s="53">
        <f>M44-M47</f>
        <v>20214086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10146322</v>
      </c>
      <c r="K49" s="53">
        <f>IF(K48&gt;0,K48,0)</f>
        <v>0</v>
      </c>
      <c r="L49" s="53">
        <f>IF(L48&gt;0,L48,0)</f>
        <v>60408473</v>
      </c>
      <c r="M49" s="53">
        <f>IF(M48&gt;0,M48,0)</f>
        <v>20214086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27640682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10146322</v>
      </c>
      <c r="K53" s="7">
        <v>-27640682</v>
      </c>
      <c r="L53" s="7">
        <v>60408473</v>
      </c>
      <c r="M53" s="7">
        <v>20214086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10146322</v>
      </c>
      <c r="K56" s="6">
        <v>-27640682</v>
      </c>
      <c r="L56" s="6">
        <v>60408473</v>
      </c>
      <c r="M56" s="6">
        <v>20214086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10146322</v>
      </c>
      <c r="K67" s="61">
        <f>K56+K66</f>
        <v>-27640682</v>
      </c>
      <c r="L67" s="61">
        <f>L56+L66</f>
        <v>60408473</v>
      </c>
      <c r="M67" s="61">
        <f>M56+M66</f>
        <v>20214086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10146322</v>
      </c>
      <c r="K70" s="7">
        <v>-27640682</v>
      </c>
      <c r="L70" s="7">
        <v>60408473</v>
      </c>
      <c r="M70" s="7">
        <v>20214086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13" sqref="J13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12913698</v>
      </c>
      <c r="K7" s="7">
        <v>75286762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10211261</v>
      </c>
      <c r="K8" s="7">
        <v>11023356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55618703</v>
      </c>
      <c r="K9" s="7">
        <v>68629813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77226539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155970201</v>
      </c>
      <c r="K13" s="53">
        <f>SUM(K7:K12)</f>
        <v>154939931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84468729</v>
      </c>
      <c r="K15" s="7">
        <v>126413668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12905365</v>
      </c>
      <c r="K16" s="7">
        <v>26619874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545132</v>
      </c>
      <c r="K17" s="7">
        <v>27146233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97919226</v>
      </c>
      <c r="K18" s="53">
        <f>SUM(K14:K17)</f>
        <v>180179775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58050975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25239844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2206254</v>
      </c>
      <c r="K22" s="7">
        <v>1413523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2836306</v>
      </c>
      <c r="K24" s="7">
        <v>11779085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5042560</v>
      </c>
      <c r="K27" s="53">
        <f>SUM(K22:K26)</f>
        <v>13192608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8403710</v>
      </c>
      <c r="K28" s="7">
        <v>8556439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3159501</v>
      </c>
      <c r="K30" s="7">
        <v>9876501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11563211</v>
      </c>
      <c r="K31" s="53">
        <f>SUM(K28:K30)</f>
        <v>18432940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6520651</v>
      </c>
      <c r="K33" s="53">
        <f>IF(K31&gt;K27,K31-K27,0)</f>
        <v>5240332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5000000</v>
      </c>
      <c r="K36" s="7">
        <v>477000000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5000000</v>
      </c>
      <c r="K38" s="53">
        <f>SUM(K35:K37)</f>
        <v>477000000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95126302</v>
      </c>
      <c r="K39" s="7">
        <v>462000000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>
        <v>12030000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2166073</v>
      </c>
      <c r="K41" s="7">
        <v>2429822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>
        <v>21589575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97292375</v>
      </c>
      <c r="K44" s="53">
        <f>SUM(K39:K43)</f>
        <v>498049397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92292375</v>
      </c>
      <c r="K46" s="53">
        <f>IF(K44&gt;K38,K44-K38,0)</f>
        <v>21049397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40762051</v>
      </c>
      <c r="K48" s="53">
        <f>IF(K20-K19+K33-K32+K46-K45&gt;0,K20-K19+K33-K32+K46-K45,0)</f>
        <v>51529573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84509290</v>
      </c>
      <c r="K49" s="7">
        <v>144784979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40762051</v>
      </c>
      <c r="K51" s="7">
        <v>51529573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43747239</v>
      </c>
      <c r="K52" s="61">
        <f>K49+K50-K51</f>
        <v>93255406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Q23" sqref="Q2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S23" sqref="S2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127" t="s">
        <v>323</v>
      </c>
      <c r="F2" s="43" t="s">
        <v>250</v>
      </c>
      <c r="G2" s="269" t="s">
        <v>324</v>
      </c>
      <c r="H2" s="270"/>
      <c r="I2" s="74"/>
      <c r="J2" s="74"/>
      <c r="K2" s="74"/>
      <c r="L2" s="77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305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209244420</v>
      </c>
      <c r="K5" s="45">
        <v>209244420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-7657921</v>
      </c>
      <c r="K6" s="46">
        <v>-7657921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83475954</v>
      </c>
      <c r="K7" s="46">
        <v>61886379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110259023</v>
      </c>
      <c r="K8" s="46">
        <v>153768168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43509144</v>
      </c>
      <c r="K9" s="46">
        <v>60408473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438830620</v>
      </c>
      <c r="K14" s="78">
        <f>SUM(K5:K13)</f>
        <v>477649519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>
        <v>438830620</v>
      </c>
      <c r="K23" s="45">
        <v>477649519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Katarina Živković</cp:lastModifiedBy>
  <cp:lastPrinted>2018-10-24T08:43:58Z</cp:lastPrinted>
  <dcterms:created xsi:type="dcterms:W3CDTF">2008-10-17T11:51:54Z</dcterms:created>
  <dcterms:modified xsi:type="dcterms:W3CDTF">2018-10-30T14:20:14Z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