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<sst xmlns="http://schemas.openxmlformats.org/spreadsheetml/2006/main" count="399" uniqueCount="344">
  <si>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</si>
  <si>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</si>
  <si>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</si>
  <si>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</si>
  <si>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</si>
  <si>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</si>
  <si>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</si>
  <si>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</si>
  <si>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</si>
  <si>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</si>
  <si>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</si>
  <si>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</si>
  <si>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</si>
  <si>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</si>
  <si>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</si>
  <si>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</si>
  <si>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</si>
  <si>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</si>
  <si>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</si>
  <si>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</si>
  <si>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</si>
  <si>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</si>
  <si>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</si>
  <si>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</si>
  <si>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</si>
  <si>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</si>
  <si>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</si>
  <si>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</si>
  <si>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</si>
  <si>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</si>
  <si>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</si>
  <si>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</si>
  <si>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</si>
  <si>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</si>
  <si>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</si>
  <si>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</si>
  <si>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</si>
  <si>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</si>
  <si>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</si>
  <si>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</si>
  <si>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</si>
  <si>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</si>
  <si>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</si>
  <si>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</si>
  <si>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</si>
  <si>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</si>
  <si>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</si>
  <si>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</si>
  <si>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</si>
  <si>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</si>
  <si>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</si>
  <si>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</si>
  <si>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</si>
  <si>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</si>
  <si>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</si>
  <si>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</si>
  <si>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</si>
  <si>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</si>
  <si>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</si>
  <si>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</si>
  <si>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</si>
  <si>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</si>
  <si>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</si>
  <si>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</si>
  <si>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</si>
  <si>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</si>
  <si>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</si>
  <si>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</si>
  <si>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</si>
  <si>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</si>
  <si>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</si>
  <si>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</si>
  <si>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</si>
  <si>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</si>
  <si>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</si>
  <si>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</si>
  <si>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</si>
  <si>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</si>
  <si>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</si>
  <si>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</si>
  <si>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</si>
  <si>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</si>
  <si>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</si>
  <si>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</si>
  <si>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</si>
  <si>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</si>
  <si>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</si>
  <si>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</si>
  <si>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</si>
  <si>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</si>
  <si>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</si>
  <si>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</si>
  <si>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</si>
  <si>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</si>
  <si>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</si>
  <si>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</si>
  <si>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</si>
  <si>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</si>
  <si>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</si>
  <si>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</si>
  <si>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</si>
  <si>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</si>
  <si>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</si>
  <si>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</si>
  <si>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</si>
  <si>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</si>
  <si>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</si>
  <si>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</si>
  <si>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</si>
  <si>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</si>
  <si>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</si>
  <si>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</si>
  <si>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</si>
  <si>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</si>
  <si>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</si>
  <si>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</si>
  <si>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</si>
  <si>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</si>
  <si>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</si>
  <si>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</si>
  <si>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</si>
  <si>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</si>
  <si>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</si>
  <si>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</si>
  <si>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</si>
  <si>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</si>
  <si>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</si>
  <si>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</si>
  <si>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</si>
  <si>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</si>
  <si>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</si>
  <si>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</si>
  <si>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</si>
  <si>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</si>
  <si>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</si>
  <si>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</si>
  <si>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</si>
  <si>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</si>
  <si>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</si>
  <si>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</si>
  <si>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</si>
  <si>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</si>
  <si>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</si>
  <si>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</si>
  <si>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</si>
  <si>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</si>
  <si>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</si>
  <si>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</si>
  <si>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</si>
  <si>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</si>
  <si>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</si>
  <si>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</si>
  <si>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</si>
  <si>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</si>
  <si>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</si>
  <si>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</si>
  <si>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</si>
  <si>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</si>
  <si>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</si>
  <si>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</si>
  <si>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</si>
  <si>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</si>
  <si>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</si>
  <si>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</si>
  <si>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</si>
  <si>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</si>
  <si>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</si>
  <si>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</si>
  <si>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</si>
  <si>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</si>
  <si>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</si>
  <si>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</si>
  <si>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</si>
  <si>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</si>
  <si>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</si>
  <si>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</si>
  <si>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</si>
  <si>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</si>
  <si>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</si>
  <si>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</si>
  <si>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</si>
  <si>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</si>
  <si>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</si>
  <si>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</si>
  <si>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</si>
  <si>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</si>
  <si>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</si>
  <si>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</si>
  <si>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</si>
  <si>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</si>
  <si>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</si>
  <si>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</si>
  <si>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</si>
  <si>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</si>
  <si>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</si>
  <si>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</si>
  <si>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</si>
  <si>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</si>
  <si>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</si>
  <si>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</si>
  <si>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</si>
  <si>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</si>
  <si>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</si>
  <si>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</si>
  <si>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</si>
  <si>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</si>
  <si>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</si>
  <si>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</si>
  <si>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</si>
  <si>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</si>
  <si>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</si>
  <si>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</si>
  <si>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</si>
  <si>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</si>
  <si>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</si>
  <si>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</si>
  <si>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</si>
  <si>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</si>
  <si>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</si>
  <si>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</si>
  <si>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</si>
  <si>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</si>
  <si>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</si>
  <si>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</si>
  <si>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</si>
  <si>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</si>
  <si>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</si>
  <si>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</si>
  <si>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</si>
  <si>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</si>
  <si>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</si>
  <si>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</si>
  <si>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</si>
  <si>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</si>
  <si>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</si>
  <si>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</si>
  <si>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</si>
  <si>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</si>
  <si>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</si>
  <si>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</si>
  <si>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</si>
  <si>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</si>
  <si>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</si>
  <si>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</si>
  <si>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</si>
  <si>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</si>
  <si>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</si>
  <si>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</si>
  <si>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</si>
  <si>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</si>
  <si>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</si>
  <si>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</si>
  <si>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</si>
  <si>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</si>
  <si>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</si>
  <si>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</si>
  <si>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</si>
  <si>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</si>
  <si>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</si>
  <si>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</si>
  <si>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</si>
  <si>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</si>
  <si>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</si>
  <si>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</si>
  <si>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</si>
  <si>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</si>
  <si>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</si>
  <si>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</si>
  <si>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</si>
  <si>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</si>
  <si>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</si>
  <si>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</si>
  <si>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</si>
  <si>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</si>
  <si>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</si>
  <si>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</si>
  <si>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</si>
  <si>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</si>
  <si>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</si>
  <si>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</si>
  <si>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</si>
  <si>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</si>
  <si>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</si>
  <si>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</si>
  <si>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</si>
  <si>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</si>
  <si>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</si>
  <si>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</si>
  <si>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</si>
  <si>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</si>
  <si>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</si>
  <si>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</si>
  <si>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</si>
  <si>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</si>
  <si>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</si>
  <si>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</si>
  <si>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</si>
  <si>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</si>
  <si>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</si>
  <si>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</si>
  <si>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</si>
  <si>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</si>
  <si>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</si>
  <si>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</si>
  <si>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</si>
  <si>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</si>
  <si>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</si>
  <si>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</si>
  <si>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</si>
  <si>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</si>
  <si>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</si>
  <si>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</si>
  <si>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</si>
  <si>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</si>
  <si>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</si>
  <si>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</si>
  <si>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</si>
  <si>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</si>
  <si>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</si>
  <si>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</si>
  <si>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</si>
  <si>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</si>
  <si>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</si>
  <si>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1.1.2018.</t>
  </si>
  <si>
    <t>31.3.2018.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</si>
  <si>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</si>
  <si>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</si>
  <si>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</si>
  <si>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</si>
  <si>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</si>
  <si>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</si>
  <si>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</si>
  <si>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</si>
  <si>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</si>
  <si>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NE</t>
  </si>
  <si>
    <t>4646</t>
  </si>
  <si>
    <t>RADMILOVIĆ DIJANA</t>
  </si>
  <si>
    <t>012412551</t>
  </si>
  <si>
    <t>012371441</t>
  </si>
  <si>
    <t>HERCEG JASMINKO</t>
  </si>
  <si>
    <t>stanje na dan 31.3.2018.</t>
  </si>
  <si>
    <t>Obveznik: MEDIKA d.d.</t>
  </si>
  <si>
    <t>u razdoblju 1.1.2018. do 31.3.2018.</t>
  </si>
  <si>
    <t>Obveznik: MEDIKA d.d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</si>
</sst>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43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326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327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329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329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333</v>
      </c>
      <c r="E24" s="163"/>
      <c r="F24" s="163"/>
      <c r="G24" s="164"/>
      <c r="H24" s="51" t="s">
        <v>261</v>
      </c>
      <c r="I24" s="122">
        <v>418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334</v>
      </c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336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338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331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A116" sqref="A116:K116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341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311426456</v>
      </c>
      <c r="K8" s="53">
        <f>K9+K16+K26+K35+K39</f>
        <v>316146560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19199753</v>
      </c>
      <c r="K9" s="53">
        <f>SUM(K10:K15)</f>
        <v>19051703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6610043</v>
      </c>
      <c r="K11" s="7">
        <v>6703092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11929586</v>
      </c>
      <c r="K12" s="7">
        <v>11929586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163350</v>
      </c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496774</v>
      </c>
      <c r="K14" s="7">
        <v>419025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167087049</v>
      </c>
      <c r="K16" s="53">
        <f>SUM(K17:K25)</f>
        <v>164893145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18232855</v>
      </c>
      <c r="K17" s="7">
        <v>18232855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114799093</v>
      </c>
      <c r="K18" s="7">
        <v>113706228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11719588</v>
      </c>
      <c r="K19" s="7">
        <v>11670502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12267312</v>
      </c>
      <c r="K20" s="7">
        <v>11248579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145854</v>
      </c>
      <c r="K22" s="7">
        <v>154734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9129377</v>
      </c>
      <c r="K23" s="7">
        <v>9089402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792970</v>
      </c>
      <c r="K24" s="7">
        <v>790845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109814616</v>
      </c>
      <c r="K26" s="53">
        <f>SUM(K27:K34)</f>
        <v>116876674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99999330</v>
      </c>
      <c r="K27" s="7">
        <v>99999330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9815286</v>
      </c>
      <c r="K32" s="7">
        <v>16877344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15325038</v>
      </c>
      <c r="K39" s="7">
        <v>15325038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1644771761</v>
      </c>
      <c r="K40" s="53">
        <f>K41+K49+K56+K64</f>
        <v>1644591371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275997886</v>
      </c>
      <c r="K41" s="53">
        <f>SUM(K42:K48)</f>
        <v>283633810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96453</v>
      </c>
      <c r="K42" s="7">
        <v>110480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272178706</v>
      </c>
      <c r="K45" s="7">
        <v>279249445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3722727</v>
      </c>
      <c r="K46" s="7">
        <v>4273885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1177811235</v>
      </c>
      <c r="K49" s="53">
        <f>SUM(K50:K55)</f>
        <v>1200683254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136200111</v>
      </c>
      <c r="K50" s="7">
        <v>131094983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1012931948</v>
      </c>
      <c r="K51" s="7">
        <v>1045046570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13062528</v>
      </c>
      <c r="K52" s="7">
        <v>14679668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26979</v>
      </c>
      <c r="K53" s="7">
        <v>24523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6197895</v>
      </c>
      <c r="K54" s="7">
        <v>5329536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9391774</v>
      </c>
      <c r="K55" s="7">
        <v>4507974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52759803</v>
      </c>
      <c r="K56" s="53">
        <f>SUM(K57:K63)</f>
        <v>87858712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52759803</v>
      </c>
      <c r="K62" s="7">
        <v>87858712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138202837</v>
      </c>
      <c r="K64" s="7">
        <v>72415595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613265</v>
      </c>
      <c r="K65" s="7">
        <v>2052603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v>1956811482</v>
      </c>
      <c r="K66" s="53">
        <f>K7+K8+K40+K65</f>
        <v>1962790534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121247906</v>
      </c>
      <c r="K67" s="8">
        <v>75532484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390633291</v>
      </c>
      <c r="K69" s="54">
        <f>K70+K71+K72+K78+K79+K82+K85</f>
        <v>405887346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209244420</v>
      </c>
      <c r="K70" s="7">
        <v>209244420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-7657921</v>
      </c>
      <c r="K71" s="7">
        <v>-7657921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83475954</v>
      </c>
      <c r="K72" s="53">
        <f>K73+K74-K75+K76+K77</f>
        <v>83475954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18548510</v>
      </c>
      <c r="K73" s="7">
        <v>18548510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48811980</v>
      </c>
      <c r="K74" s="7">
        <v>48811980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15598249</v>
      </c>
      <c r="K75" s="7">
        <v>15598249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31713713</v>
      </c>
      <c r="K77" s="7">
        <v>31713713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72495831</v>
      </c>
      <c r="K79" s="53">
        <f>K80-K81</f>
        <v>105570838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72495831</v>
      </c>
      <c r="K80" s="7">
        <v>105570838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33075007</v>
      </c>
      <c r="K82" s="53">
        <f>K83-K84</f>
        <v>15254055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33075007</v>
      </c>
      <c r="K83" s="7">
        <v>15254055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642547</v>
      </c>
      <c r="K86" s="53">
        <f>SUM(K87:K89)</f>
        <v>642547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642547</v>
      </c>
      <c r="K87" s="7">
        <v>642547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5785260</v>
      </c>
      <c r="K90" s="53">
        <f>SUM(K91:K99)</f>
        <v>5722340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5785260</v>
      </c>
      <c r="K93" s="7">
        <v>5722340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1555753395</v>
      </c>
      <c r="K100" s="53">
        <f>SUM(K101:K112)</f>
        <v>1548344893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118412210</v>
      </c>
      <c r="K101" s="7">
        <v>116133045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359479333</v>
      </c>
      <c r="K103" s="7">
        <v>318649746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2414190</v>
      </c>
      <c r="K104" s="7">
        <v>22945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1044912968</v>
      </c>
      <c r="K105" s="7">
        <v>1088899821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7361664</v>
      </c>
      <c r="K108" s="7">
        <v>7401286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8792170</v>
      </c>
      <c r="K109" s="7">
        <v>15933551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12030000</v>
      </c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2350860</v>
      </c>
      <c r="K112" s="7">
        <v>1304499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3996989</v>
      </c>
      <c r="K113" s="7">
        <v>2193408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1956811482</v>
      </c>
      <c r="K114" s="53">
        <f>K69+K86+K90+K100+K113</f>
        <v>1962790534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121247906</v>
      </c>
      <c r="K115" s="8">
        <v>75532484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P55" sqref="P5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662084448</v>
      </c>
      <c r="K7" s="54">
        <f>SUM(K8:K9)</f>
        <v>662084448</v>
      </c>
      <c r="L7" s="54">
        <f>SUM(L8:L9)</f>
        <v>728321124</v>
      </c>
      <c r="M7" s="54">
        <f>SUM(M8:M9)</f>
        <v>728321124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656260332</v>
      </c>
      <c r="K8" s="7">
        <v>656260332</v>
      </c>
      <c r="L8" s="7">
        <v>724956637</v>
      </c>
      <c r="M8" s="7">
        <v>724956637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5824116</v>
      </c>
      <c r="K9" s="7">
        <v>5824116</v>
      </c>
      <c r="L9" s="7">
        <v>3364487</v>
      </c>
      <c r="M9" s="7">
        <v>3364487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651198450</v>
      </c>
      <c r="K10" s="53">
        <f>K11+K12+K16+K20+K21+K22+K25+K26</f>
        <v>651198450</v>
      </c>
      <c r="L10" s="53">
        <f>L11+L12+L16+L20+L21+L22+L25+L26</f>
        <v>715473175</v>
      </c>
      <c r="M10" s="53">
        <f>M11+M12+M16+M20+M21+M22+M25+M26</f>
        <v>715473175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621453141</v>
      </c>
      <c r="K12" s="53">
        <f>SUM(K13:K15)</f>
        <v>621453141</v>
      </c>
      <c r="L12" s="53">
        <f>SUM(L13:L15)</f>
        <v>686564859</v>
      </c>
      <c r="M12" s="53">
        <f>SUM(M13:M15)</f>
        <v>686564859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2286626</v>
      </c>
      <c r="K13" s="7">
        <v>2286626</v>
      </c>
      <c r="L13" s="7">
        <v>2589488</v>
      </c>
      <c r="M13" s="7">
        <v>2589488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614353976</v>
      </c>
      <c r="K14" s="7">
        <v>614353976</v>
      </c>
      <c r="L14" s="7">
        <v>677513372</v>
      </c>
      <c r="M14" s="7">
        <v>677513372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4812539</v>
      </c>
      <c r="K15" s="7">
        <v>4812539</v>
      </c>
      <c r="L15" s="7">
        <v>6461999</v>
      </c>
      <c r="M15" s="7">
        <v>6461999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13269069</v>
      </c>
      <c r="K16" s="53">
        <f>SUM(K17:K19)</f>
        <v>13269069</v>
      </c>
      <c r="L16" s="53">
        <f>SUM(L17:L19)</f>
        <v>13533714</v>
      </c>
      <c r="M16" s="53">
        <f>SUM(M17:M19)</f>
        <v>13533714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8043660</v>
      </c>
      <c r="K17" s="7">
        <v>8043660</v>
      </c>
      <c r="L17" s="7">
        <v>8203132</v>
      </c>
      <c r="M17" s="7">
        <v>8203132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3372127</v>
      </c>
      <c r="K18" s="7">
        <v>3372127</v>
      </c>
      <c r="L18" s="7">
        <v>3460275</v>
      </c>
      <c r="M18" s="7">
        <v>3460275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1853282</v>
      </c>
      <c r="K19" s="7">
        <v>1853282</v>
      </c>
      <c r="L19" s="7">
        <v>1870307</v>
      </c>
      <c r="M19" s="7">
        <v>1870307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2739045</v>
      </c>
      <c r="K20" s="7">
        <v>2739045</v>
      </c>
      <c r="L20" s="7">
        <v>2961071</v>
      </c>
      <c r="M20" s="7">
        <v>2961071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7661915</v>
      </c>
      <c r="K21" s="7">
        <v>7661915</v>
      </c>
      <c r="L21" s="7">
        <v>8067506</v>
      </c>
      <c r="M21" s="7">
        <v>8067506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6075280</v>
      </c>
      <c r="K22" s="53">
        <f>SUM(K23:K24)</f>
        <v>6075280</v>
      </c>
      <c r="L22" s="53">
        <f>SUM(L23:L24)</f>
        <v>4346025</v>
      </c>
      <c r="M22" s="53">
        <f>SUM(M23:M24)</f>
        <v>4346025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6075280</v>
      </c>
      <c r="K24" s="7">
        <v>6075280</v>
      </c>
      <c r="L24" s="7">
        <v>4346025</v>
      </c>
      <c r="M24" s="7">
        <v>4346025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8479101</v>
      </c>
      <c r="K27" s="53">
        <f>SUM(K28:K32)</f>
        <v>8479101</v>
      </c>
      <c r="L27" s="53">
        <f>SUM(L28:L32)</f>
        <v>9025166</v>
      </c>
      <c r="M27" s="53">
        <f>SUM(M28:M32)</f>
        <v>9025166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8479101</v>
      </c>
      <c r="K29" s="7">
        <v>8479101</v>
      </c>
      <c r="L29" s="7">
        <v>9025166</v>
      </c>
      <c r="M29" s="7">
        <v>9025166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3603701</v>
      </c>
      <c r="K33" s="53">
        <f>SUM(K34:K37)</f>
        <v>3603701</v>
      </c>
      <c r="L33" s="53">
        <f>SUM(L34:L37)</f>
        <v>2805546</v>
      </c>
      <c r="M33" s="53">
        <f>SUM(M34:M37)</f>
        <v>2805546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3603701</v>
      </c>
      <c r="K35" s="7">
        <v>3603701</v>
      </c>
      <c r="L35" s="7">
        <v>2805546</v>
      </c>
      <c r="M35" s="7">
        <v>2805546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670563549</v>
      </c>
      <c r="K42" s="53">
        <f>K7+K27+K38+K40</f>
        <v>670563549</v>
      </c>
      <c r="L42" s="53">
        <f>L7+L27+L38+L40</f>
        <v>737346290</v>
      </c>
      <c r="M42" s="53">
        <f>M7+M27+M38+M40</f>
        <v>737346290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654802151</v>
      </c>
      <c r="K43" s="53">
        <f>K10+K33+K39+K41</f>
        <v>654802151</v>
      </c>
      <c r="L43" s="53">
        <f>L10+L33+L39+L41</f>
        <v>718278721</v>
      </c>
      <c r="M43" s="53">
        <f>M10+M33+M39+M41</f>
        <v>718278721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15761398</v>
      </c>
      <c r="K44" s="53">
        <f>K42-K43</f>
        <v>15761398</v>
      </c>
      <c r="L44" s="53">
        <f>L42-L43</f>
        <v>19067569</v>
      </c>
      <c r="M44" s="53">
        <f>M42-M43</f>
        <v>19067569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15761398</v>
      </c>
      <c r="K45" s="53">
        <f>IF(K42&gt;K43,K42-K43,0)</f>
        <v>15761398</v>
      </c>
      <c r="L45" s="53">
        <f>IF(L42&gt;L43,L42-L43,0)</f>
        <v>19067569</v>
      </c>
      <c r="M45" s="53">
        <f>IF(M42&gt;M43,M42-M43,0)</f>
        <v>19067569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3152279</v>
      </c>
      <c r="K47" s="7">
        <v>3152279</v>
      </c>
      <c r="L47" s="7">
        <v>3813514</v>
      </c>
      <c r="M47" s="7">
        <v>3813514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12609119</v>
      </c>
      <c r="K48" s="53">
        <f>K44-K47</f>
        <v>12609119</v>
      </c>
      <c r="L48" s="53">
        <f>L44-L47</f>
        <v>15254055</v>
      </c>
      <c r="M48" s="53">
        <f>M44-M47</f>
        <v>15254055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12609119</v>
      </c>
      <c r="K49" s="53">
        <f>IF(K48&gt;0,K48,0)</f>
        <v>12609119</v>
      </c>
      <c r="L49" s="53">
        <f>IF(L48&gt;0,L48,0)</f>
        <v>15254055</v>
      </c>
      <c r="M49" s="53">
        <f>IF(M48&gt;0,M48,0)</f>
        <v>15254055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12609119</v>
      </c>
      <c r="K56" s="6">
        <v>12609119</v>
      </c>
      <c r="L56" s="6">
        <v>15254055</v>
      </c>
      <c r="M56" s="6">
        <v>15254055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12609119</v>
      </c>
      <c r="K67" s="61">
        <f>K56+K66</f>
        <v>12609119</v>
      </c>
      <c r="L67" s="61">
        <f>L56+L66</f>
        <v>15254055</v>
      </c>
      <c r="M67" s="61">
        <f>M56+M66</f>
        <v>15254055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343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15761398</v>
      </c>
      <c r="K7" s="7">
        <v>19067569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2739045</v>
      </c>
      <c r="K8" s="7">
        <v>2961071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19135005</v>
      </c>
      <c r="K9" s="7">
        <v>45451085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486301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30391898</v>
      </c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68513647</v>
      </c>
      <c r="K13" s="53">
        <f>SUM(K7:K12)</f>
        <v>67479725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25133272</v>
      </c>
      <c r="K15" s="7">
        <v>32588189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7635924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3577210</v>
      </c>
      <c r="K17" s="7">
        <v>42088806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28710482</v>
      </c>
      <c r="K18" s="53">
        <f>SUM(K14:K17)</f>
        <v>82312919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39803165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14833194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47382</v>
      </c>
      <c r="K22" s="7">
        <v>501923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1935918</v>
      </c>
      <c r="K24" s="7">
        <v>9214248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1983300</v>
      </c>
      <c r="K27" s="53">
        <f>SUM(K22:K26)</f>
        <v>9716171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1175224</v>
      </c>
      <c r="K28" s="7">
        <v>773635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39987296</v>
      </c>
      <c r="K30" s="7">
        <v>7062058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41162520</v>
      </c>
      <c r="K31" s="53">
        <f>SUM(K28:K30)</f>
        <v>7835693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1880478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39179220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>
        <v>151000000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151000000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32058333</v>
      </c>
      <c r="K39" s="7">
        <v>191000000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>
        <v>12030000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715944</v>
      </c>
      <c r="K41" s="7">
        <v>804526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32774277</v>
      </c>
      <c r="K44" s="53">
        <f>SUM(K39:K43)</f>
        <v>203834526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32774277</v>
      </c>
      <c r="K46" s="53">
        <f>IF(K44&gt;K38,K44-K38,0)</f>
        <v>52834526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32150332</v>
      </c>
      <c r="K48" s="53">
        <f>IF(K20-K19+K33-K32+K46-K45&gt;0,K20-K19+K33-K32+K46-K45,0)</f>
        <v>65787242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80093929</v>
      </c>
      <c r="K49" s="7">
        <v>138202837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32150332</v>
      </c>
      <c r="K51" s="7">
        <v>65787242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47943597</v>
      </c>
      <c r="K52" s="61">
        <f>K49+K50-K51</f>
        <v>72415595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P15" sqref="P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323</v>
      </c>
      <c r="F2" s="43" t="s">
        <v>250</v>
      </c>
      <c r="G2" s="285" t="s">
        <v>324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209244420</v>
      </c>
      <c r="K5" s="45">
        <v>209244420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-7657921</v>
      </c>
      <c r="K6" s="46">
        <v>-7657921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83475954</v>
      </c>
      <c r="K7" s="46">
        <v>83475954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72495831</v>
      </c>
      <c r="K8" s="46">
        <v>105570838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33075007</v>
      </c>
      <c r="K9" s="46">
        <v>15254055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390633291</v>
      </c>
      <c r="K14" s="79">
        <f>SUM(K5:K13)</f>
        <v>405887346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2018-04-24T06:10:39Z</cp:lastPrinted>
  <dcterms:created xsi:type="dcterms:W3CDTF">2008-10-17T11:51:54Z</dcterms:created>
  <dcterms:modified xsi:type="dcterms:W3CDTF">2018-04-27T10:51:10Z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