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2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<sst xmlns="http://schemas.openxmlformats.org/spreadsheetml/2006/main" count="408" uniqueCount="353">
  <si>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</si>
  <si>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</si>
  <si>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</si>
  <si>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</si>
  <si>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</si>
  <si>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</si>
  <si>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</si>
  <si>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</si>
  <si>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</si>
  <si>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</si>
  <si>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</si>
  <si>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</si>
  <si>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</si>
  <si>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</si>
  <si>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</si>
  <si>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</si>
  <si>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</si>
  <si>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</si>
  <si>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</si>
  <si>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</si>
  <si>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</si>
  <si>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</si>
  <si>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</si>
  <si>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</si>
  <si>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</si>
  <si>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</si>
  <si>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</si>
  <si>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</si>
  <si>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</si>
  <si>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</si>
  <si>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</si>
  <si>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</si>
  <si>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</si>
  <si>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</si>
  <si>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</si>
  <si>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</si>
  <si>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</si>
  <si>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</si>
  <si>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</si>
  <si>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</si>
  <si>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</si>
  <si>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</si>
  <si>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</si>
  <si>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</si>
  <si>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</si>
  <si>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</si>
  <si>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</si>
  <si>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</si>
  <si>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</si>
  <si>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</si>
  <si>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</si>
  <si>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</si>
  <si>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</si>
  <si>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</si>
  <si>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</si>
  <si>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</si>
  <si>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</si>
  <si>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</si>
  <si>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</si>
  <si>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</si>
  <si>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</si>
  <si>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</si>
  <si>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</si>
  <si>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</si>
  <si>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</si>
  <si>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</si>
  <si>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</si>
  <si>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</si>
  <si>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</si>
  <si>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</si>
  <si>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</si>
  <si>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</si>
  <si>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</si>
  <si>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</si>
  <si>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</si>
  <si>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</si>
  <si>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</si>
  <si>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</si>
  <si>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</si>
  <si>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</si>
  <si>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</si>
  <si>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</si>
  <si>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</si>
  <si>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</si>
  <si>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</si>
  <si>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</si>
  <si>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</si>
  <si>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</si>
  <si>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</si>
  <si>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</si>
  <si>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</si>
  <si>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</si>
  <si>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</si>
  <si>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</si>
  <si>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</si>
  <si>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</si>
  <si>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</si>
  <si>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</si>
  <si>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</si>
  <si>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</si>
  <si>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</si>
  <si>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</si>
  <si>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</si>
  <si>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</si>
  <si>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</si>
  <si>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</si>
  <si>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</si>
  <si>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</si>
  <si>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</si>
  <si>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</si>
  <si>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</si>
  <si>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</si>
  <si>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</si>
  <si>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</si>
  <si>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</si>
  <si>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</si>
  <si>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</si>
  <si>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</si>
  <si>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</si>
  <si>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</si>
  <si>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</si>
  <si>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</si>
  <si>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</si>
  <si>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</si>
  <si>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</si>
  <si>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</si>
  <si>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</si>
  <si>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</si>
  <si>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</si>
  <si>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</si>
  <si>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</si>
  <si>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</si>
  <si>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</si>
  <si>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</si>
  <si>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</si>
  <si>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</si>
  <si>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</si>
  <si>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</si>
  <si>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</si>
  <si>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</si>
  <si>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</si>
  <si>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</si>
  <si>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</si>
  <si>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</si>
  <si>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</si>
  <si>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</si>
  <si>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</si>
  <si>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</si>
  <si>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</si>
  <si>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</si>
  <si>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</si>
  <si>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</si>
  <si>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</si>
  <si>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</si>
  <si>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</si>
  <si>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</si>
  <si>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</si>
  <si>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</si>
  <si>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</si>
  <si>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</si>
  <si>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</si>
  <si>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</si>
  <si>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</si>
  <si>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</si>
  <si>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</si>
  <si>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</si>
  <si>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</si>
  <si>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</si>
  <si>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</si>
  <si>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</si>
  <si>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</si>
  <si>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</si>
  <si>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</si>
  <si>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</si>
  <si>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</si>
  <si>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</si>
  <si>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</si>
  <si>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</si>
  <si>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</si>
  <si>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</si>
  <si>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</si>
  <si>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</si>
  <si>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</si>
  <si>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</si>
  <si>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</si>
  <si>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</si>
  <si>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</si>
  <si>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</si>
  <si>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</si>
  <si>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</si>
  <si>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</si>
  <si>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</si>
  <si>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</si>
  <si>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</si>
  <si>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</si>
  <si>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</si>
  <si>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</si>
  <si>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</si>
  <si>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</si>
  <si>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</si>
  <si>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</si>
  <si>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</si>
  <si>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</si>
  <si>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</si>
  <si>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</si>
  <si>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</si>
  <si>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</si>
  <si>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</si>
  <si>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</si>
  <si>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</si>
  <si>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</si>
  <si>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</si>
  <si>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</si>
  <si>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</si>
  <si>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</si>
  <si>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</si>
  <si>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</si>
  <si>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</si>
  <si>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</si>
  <si>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</si>
  <si>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</si>
  <si>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</si>
  <si>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</si>
  <si>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</si>
  <si>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</si>
  <si>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</si>
  <si>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</si>
  <si>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</si>
  <si>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</si>
  <si>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</si>
  <si>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</si>
  <si>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</si>
  <si>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</si>
  <si>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</si>
  <si>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</si>
  <si>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</si>
  <si>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</si>
  <si>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</si>
  <si>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</si>
  <si>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</si>
  <si>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</si>
  <si>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</si>
  <si>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</si>
  <si>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</si>
  <si>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</si>
  <si>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</si>
  <si>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</si>
  <si>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</si>
  <si>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</si>
  <si>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</si>
  <si>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</si>
  <si>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</si>
  <si>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</si>
  <si>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</si>
  <si>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</si>
  <si>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</si>
  <si>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</si>
  <si>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</si>
  <si>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</si>
  <si>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</si>
  <si>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</si>
  <si>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</si>
  <si>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</si>
  <si>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</si>
  <si>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</si>
  <si>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</si>
  <si>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</si>
  <si>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</si>
  <si>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</si>
  <si>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</si>
  <si>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</si>
  <si>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</si>
  <si>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</si>
  <si>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</si>
  <si>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</si>
  <si>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</si>
  <si>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</si>
  <si>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</si>
  <si>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</si>
  <si>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</si>
  <si>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</si>
  <si>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</si>
  <si>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</si>
  <si>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</si>
  <si>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</si>
  <si>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</si>
  <si>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</si>
  <si>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</si>
  <si>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</si>
  <si>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</si>
  <si>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</si>
  <si>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</si>
  <si>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</si>
  <si>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</si>
  <si>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</si>
  <si>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</si>
  <si>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</si>
  <si>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</si>
  <si>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</si>
  <si>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</si>
  <si>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</si>
  <si>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</si>
  <si>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</si>
  <si>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</si>
  <si>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</si>
  <si>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</si>
  <si>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</si>
  <si>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</si>
  <si>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</si>
  <si>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</si>
  <si>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</si>
  <si>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</si>
  <si>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</si>
  <si>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</si>
  <si>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</si>
  <si>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</si>
  <si>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</si>
  <si>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</si>
  <si>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</si>
  <si>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</si>
  <si>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</si>
  <si>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</si>
  <si>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</si>
  <si>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1.1.2017.</t>
  </si>
  <si>
    <t>30.9.2017.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</si>
  <si>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</si>
  <si>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</si>
  <si>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</si>
  <si>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</si>
  <si>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</si>
  <si>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</si>
  <si>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</si>
  <si>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</si>
  <si>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</si>
  <si>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</si>
  <si>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DA</t>
  </si>
  <si>
    <t>RADMILOVIĆ DIJANA</t>
  </si>
  <si>
    <t>012412551</t>
  </si>
  <si>
    <t>012371441</t>
  </si>
  <si>
    <t>HERCEG JASMINKO</t>
  </si>
  <si>
    <t>u razdoblju1.1.2017. do 30.9.2017.</t>
  </si>
  <si>
    <t>Obveznik: MEDIKA d.d.</t>
  </si>
  <si>
    <t>u razdoblju 1.1.2017. do 30.9.2017.</t>
  </si>
  <si>
    <t>ZU Ljekarne Prima Pharme</t>
  </si>
  <si>
    <t xml:space="preserve">Zagreb </t>
  </si>
  <si>
    <t>0694975</t>
  </si>
  <si>
    <t>ZU Ljekarne Delonga</t>
  </si>
  <si>
    <t>Okrug  Gornji</t>
  </si>
  <si>
    <t>1605747</t>
  </si>
  <si>
    <t>ZU Ljekarne Ines Škoko</t>
  </si>
  <si>
    <t>Zagreb</t>
  </si>
  <si>
    <t>02708396</t>
  </si>
  <si>
    <t>stanje na dan 30.9.2017.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</si>
</sst>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767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335</v>
      </c>
      <c r="D26" s="25"/>
      <c r="E26" s="33"/>
      <c r="F26" s="24"/>
      <c r="G26" s="165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343</v>
      </c>
      <c r="B30" s="153"/>
      <c r="C30" s="153"/>
      <c r="D30" s="154"/>
      <c r="E30" s="160" t="s">
        <v>344</v>
      </c>
      <c r="F30" s="153"/>
      <c r="G30" s="153"/>
      <c r="H30" s="150" t="s">
        <v>345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346</v>
      </c>
      <c r="B32" s="153"/>
      <c r="C32" s="153"/>
      <c r="D32" s="154"/>
      <c r="E32" s="160" t="s">
        <v>347</v>
      </c>
      <c r="F32" s="153"/>
      <c r="G32" s="153"/>
      <c r="H32" s="150" t="s">
        <v>348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349</v>
      </c>
      <c r="B34" s="153"/>
      <c r="C34" s="153"/>
      <c r="D34" s="154"/>
      <c r="E34" s="160" t="s">
        <v>350</v>
      </c>
      <c r="F34" s="153"/>
      <c r="G34" s="153"/>
      <c r="H34" s="150" t="s">
        <v>351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107" sqref="K107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408839901</v>
      </c>
      <c r="K8" s="53">
        <f>K9+K16+K26+K35+K39</f>
        <v>409874056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188121405</v>
      </c>
      <c r="K9" s="53">
        <f>SUM(K10:K15)</f>
        <v>186557628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119575339</v>
      </c>
      <c r="K11" s="7">
        <v>116808717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67663564</v>
      </c>
      <c r="K12" s="7">
        <v>68917967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213698</v>
      </c>
      <c r="K13" s="7">
        <v>163350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668804</v>
      </c>
      <c r="K14" s="7">
        <v>667594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191785703</v>
      </c>
      <c r="K16" s="53">
        <f>SUM(K17:K25)</f>
        <v>191541930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25226916</v>
      </c>
      <c r="K17" s="7">
        <v>25226916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132352841</v>
      </c>
      <c r="K18" s="7">
        <v>128972847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13092366</v>
      </c>
      <c r="K19" s="7">
        <v>12877916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11237693</v>
      </c>
      <c r="K20" s="7">
        <v>10054100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3497127</v>
      </c>
      <c r="K22" s="7">
        <v>193790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5557090</v>
      </c>
      <c r="K23" s="7">
        <v>13401066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821670</v>
      </c>
      <c r="K24" s="7">
        <v>815295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26390065</v>
      </c>
      <c r="K26" s="53">
        <f>SUM(K27:K34)</f>
        <v>29549566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21318086</v>
      </c>
      <c r="K29" s="7">
        <v>20877133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5071979</v>
      </c>
      <c r="K32" s="7">
        <v>8672433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1018735</v>
      </c>
      <c r="K35" s="53">
        <f>SUM(K36:K38)</f>
        <v>878042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1018735</v>
      </c>
      <c r="K38" s="7">
        <v>878042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1523993</v>
      </c>
      <c r="K39" s="7">
        <v>1346890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1742543057</v>
      </c>
      <c r="K40" s="53">
        <f>K41+K49+K56+K64</f>
        <v>1716886000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277022681</v>
      </c>
      <c r="K41" s="53">
        <f>SUM(K42:K48)</f>
        <v>289928046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493692</v>
      </c>
      <c r="K42" s="7">
        <v>527734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274089365</v>
      </c>
      <c r="K45" s="7">
        <v>288237385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2439624</v>
      </c>
      <c r="K46" s="7">
        <v>1162927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1248405954</v>
      </c>
      <c r="K49" s="53">
        <f>SUM(K50:K55)</f>
        <v>1332874683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1222404747</v>
      </c>
      <c r="K51" s="7">
        <v>1305583734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16095511</v>
      </c>
      <c r="K52" s="7">
        <v>15579175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121201</v>
      </c>
      <c r="K53" s="7">
        <v>26552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1537180</v>
      </c>
      <c r="K54" s="7">
        <v>7446621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8247315</v>
      </c>
      <c r="K55" s="7">
        <v>4238601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132605132</v>
      </c>
      <c r="K56" s="53">
        <f>SUM(K57:K63)</f>
        <v>50336032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132605132</v>
      </c>
      <c r="K62" s="7">
        <v>50336032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84509290</v>
      </c>
      <c r="K64" s="7">
        <v>43747239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2080559</v>
      </c>
      <c r="K65" s="7">
        <v>1522110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2153463517</v>
      </c>
      <c r="K66" s="53">
        <f>K7+K8+K40+K65</f>
        <v>2128282166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137321182</v>
      </c>
      <c r="K67" s="8">
        <v>118434007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455027473</v>
      </c>
      <c r="K69" s="54">
        <f>K70+K71+K72+K78+K79+K82+K85</f>
        <v>466793794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204715320</v>
      </c>
      <c r="K70" s="7">
        <v>209244420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-8312744</v>
      </c>
      <c r="K71" s="7">
        <v>-7657921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85852773</v>
      </c>
      <c r="K72" s="53">
        <f>K73+K74-K75+K76+K77</f>
        <v>86817950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18465733</v>
      </c>
      <c r="K73" s="7">
        <v>18548510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48811980</v>
      </c>
      <c r="K74" s="7">
        <v>48811980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13221430</v>
      </c>
      <c r="K75" s="7">
        <v>12256253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31713713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117255820</v>
      </c>
      <c r="K79" s="53">
        <f>K80-K81</f>
        <v>168243023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117255820</v>
      </c>
      <c r="K80" s="7">
        <v>168243023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55516304</v>
      </c>
      <c r="K82" s="53">
        <f>K83-K84</f>
        <v>10146322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55516304</v>
      </c>
      <c r="K83" s="7">
        <v>10146322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951636</v>
      </c>
      <c r="K86" s="53">
        <f>SUM(K87:K89)</f>
        <v>951636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951636</v>
      </c>
      <c r="K87" s="7">
        <v>951636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32086546</v>
      </c>
      <c r="K90" s="53">
        <f>SUM(K91:K99)</f>
        <v>20157125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16163856</v>
      </c>
      <c r="K93" s="7">
        <v>4234435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15922690</v>
      </c>
      <c r="K99" s="7">
        <v>15922690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1663967808</v>
      </c>
      <c r="K100" s="53">
        <f>SUM(K101:K112)</f>
        <v>1639187793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132968443</v>
      </c>
      <c r="K101" s="7">
        <v>125691650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497052038</v>
      </c>
      <c r="K103" s="7">
        <v>416653320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1442225</v>
      </c>
      <c r="K104" s="7">
        <v>137586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1006069951</v>
      </c>
      <c r="K105" s="7">
        <v>1074847554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10653682</v>
      </c>
      <c r="K108" s="7">
        <v>7976484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12657670</v>
      </c>
      <c r="K109" s="7">
        <v>12032779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3123799</v>
      </c>
      <c r="K112" s="7">
        <v>1848420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1430054</v>
      </c>
      <c r="K113" s="7">
        <v>1191818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2153463517</v>
      </c>
      <c r="K114" s="53">
        <f>K69+K86+K90+K100+K113</f>
        <v>2128282166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137321182</v>
      </c>
      <c r="K115" s="8">
        <v>118434007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455027473</v>
      </c>
      <c r="K118" s="7">
        <v>466793794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7">
      <selection activeCell="M71" sqref="M71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0.00390625" style="52" customWidth="1"/>
    <col min="12" max="12" width="11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2007381685</v>
      </c>
      <c r="K7" s="54">
        <f>SUM(K8:K9)</f>
        <v>673064086</v>
      </c>
      <c r="L7" s="54">
        <f>SUM(L8:L9)</f>
        <v>2107355516</v>
      </c>
      <c r="M7" s="54">
        <f>SUM(M8:M9)</f>
        <v>707431751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1990494656</v>
      </c>
      <c r="K8" s="7">
        <v>669697816</v>
      </c>
      <c r="L8" s="7">
        <v>2089217515</v>
      </c>
      <c r="M8" s="7">
        <v>703615995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16887029</v>
      </c>
      <c r="K9" s="7">
        <v>3366270</v>
      </c>
      <c r="L9" s="7">
        <v>18138001</v>
      </c>
      <c r="M9" s="7">
        <v>3815756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1955072578</v>
      </c>
      <c r="K10" s="53">
        <f>K11+K12+K16+K20+K21+K22+K25+K26</f>
        <v>651053127</v>
      </c>
      <c r="L10" s="53">
        <f>L11+L12+L16+L20+L21+L22+L25+L26</f>
        <v>2041329798</v>
      </c>
      <c r="M10" s="53">
        <f>M11+M12+M16+M20+M21+M22+M25+M26</f>
        <v>683937932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1836759967</v>
      </c>
      <c r="K12" s="53">
        <f>SUM(K13:K15)</f>
        <v>615811293</v>
      </c>
      <c r="L12" s="53">
        <f>SUM(L13:L15)</f>
        <v>1917294589</v>
      </c>
      <c r="M12" s="53">
        <f>SUM(M13:M15)</f>
        <v>643037917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9066771</v>
      </c>
      <c r="K13" s="7">
        <v>3033398</v>
      </c>
      <c r="L13" s="7">
        <v>8445148</v>
      </c>
      <c r="M13" s="7">
        <v>2708947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1801730361</v>
      </c>
      <c r="K14" s="7">
        <v>604168605</v>
      </c>
      <c r="L14" s="7">
        <v>1882481208</v>
      </c>
      <c r="M14" s="7">
        <v>631655676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25962835</v>
      </c>
      <c r="K15" s="7">
        <v>8609290</v>
      </c>
      <c r="L15" s="7">
        <v>26368233</v>
      </c>
      <c r="M15" s="7">
        <v>8673294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75590158</v>
      </c>
      <c r="K16" s="53">
        <f>SUM(K17:K19)</f>
        <v>25092784</v>
      </c>
      <c r="L16" s="53">
        <f>SUM(L17:L19)</f>
        <v>75525534</v>
      </c>
      <c r="M16" s="53">
        <f>SUM(M17:M19)</f>
        <v>25098171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44762526</v>
      </c>
      <c r="K17" s="7">
        <v>14878695</v>
      </c>
      <c r="L17" s="7">
        <v>45759330</v>
      </c>
      <c r="M17" s="7">
        <v>15216597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20215311</v>
      </c>
      <c r="K18" s="7">
        <v>6680871</v>
      </c>
      <c r="L18" s="7">
        <v>19202343</v>
      </c>
      <c r="M18" s="7">
        <v>6398351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10612321</v>
      </c>
      <c r="K19" s="7">
        <v>3533218</v>
      </c>
      <c r="L19" s="7">
        <v>10563861</v>
      </c>
      <c r="M19" s="7">
        <v>3483223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10514508</v>
      </c>
      <c r="K20" s="7">
        <v>3450895</v>
      </c>
      <c r="L20" s="7">
        <v>10211261</v>
      </c>
      <c r="M20" s="7">
        <v>3417856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25664893</v>
      </c>
      <c r="K21" s="7">
        <v>6446832</v>
      </c>
      <c r="L21" s="7">
        <v>31547623</v>
      </c>
      <c r="M21" s="7">
        <v>11817204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6543052</v>
      </c>
      <c r="K22" s="53">
        <f>SUM(K23:K24)</f>
        <v>251323</v>
      </c>
      <c r="L22" s="53">
        <f>SUM(L23:L24)</f>
        <v>6750791</v>
      </c>
      <c r="M22" s="53">
        <f>SUM(M23:M24)</f>
        <v>566784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6543052</v>
      </c>
      <c r="K24" s="7">
        <v>251323</v>
      </c>
      <c r="L24" s="7">
        <v>6750791</v>
      </c>
      <c r="M24" s="7">
        <v>566784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21049773</v>
      </c>
      <c r="K27" s="53">
        <f>SUM(K28:K32)</f>
        <v>3812284</v>
      </c>
      <c r="L27" s="53">
        <f>SUM(L28:L32)</f>
        <v>8792346</v>
      </c>
      <c r="M27" s="53">
        <f>SUM(M28:M32)</f>
        <v>-3124258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832579</v>
      </c>
      <c r="K28" s="7">
        <v>277085</v>
      </c>
      <c r="L28" s="7">
        <v>1213612</v>
      </c>
      <c r="M28" s="7">
        <v>363334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20217194</v>
      </c>
      <c r="K29" s="7">
        <v>3535199</v>
      </c>
      <c r="L29" s="7">
        <v>7578734</v>
      </c>
      <c r="M29" s="7">
        <v>-3487592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13598285</v>
      </c>
      <c r="K33" s="53">
        <f>SUM(K34:K37)</f>
        <v>4060720</v>
      </c>
      <c r="L33" s="53">
        <f>SUM(L34:L37)</f>
        <v>61904366</v>
      </c>
      <c r="M33" s="53">
        <f>SUM(M34:M37)</f>
        <v>54765463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13598285</v>
      </c>
      <c r="K35" s="7">
        <v>4060720</v>
      </c>
      <c r="L35" s="7">
        <v>11904366</v>
      </c>
      <c r="M35" s="7">
        <v>4765463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50000000</v>
      </c>
      <c r="M37" s="7">
        <v>50000000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2028431458</v>
      </c>
      <c r="K42" s="53">
        <f>K7+K27+K38+K40</f>
        <v>676876370</v>
      </c>
      <c r="L42" s="53">
        <f>L7+L27+L38+L40</f>
        <v>2116147862</v>
      </c>
      <c r="M42" s="53">
        <f>M7+M27+M38+M40</f>
        <v>704307493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1968670863</v>
      </c>
      <c r="K43" s="53">
        <f>K10+K33+K39+K41</f>
        <v>655113847</v>
      </c>
      <c r="L43" s="53">
        <f>L10+L33+L39+L41</f>
        <v>2103234164</v>
      </c>
      <c r="M43" s="53">
        <f>M10+M33+M39+M41</f>
        <v>738703395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59760595</v>
      </c>
      <c r="K44" s="53">
        <f>K42-K43</f>
        <v>21762523</v>
      </c>
      <c r="L44" s="53">
        <f>L42-L43</f>
        <v>12913698</v>
      </c>
      <c r="M44" s="53">
        <f>M42-M43</f>
        <v>-34395902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59760595</v>
      </c>
      <c r="K45" s="53">
        <f>IF(K42&gt;K43,K42-K43,0)</f>
        <v>21762523</v>
      </c>
      <c r="L45" s="53">
        <f>IF(L42&gt;L43,L42-L43,0)</f>
        <v>12913698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34395902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13320537</v>
      </c>
      <c r="K47" s="7">
        <v>4798601</v>
      </c>
      <c r="L47" s="7">
        <v>2767376</v>
      </c>
      <c r="M47" s="7">
        <v>-6755220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46440058</v>
      </c>
      <c r="K48" s="53">
        <f>K44-K47</f>
        <v>16963922</v>
      </c>
      <c r="L48" s="53">
        <f>L44-L47</f>
        <v>10146322</v>
      </c>
      <c r="M48" s="53">
        <f>M44-M47</f>
        <v>-27640682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46440058</v>
      </c>
      <c r="K49" s="53">
        <f>IF(K48&gt;0,K48,0)</f>
        <v>16963922</v>
      </c>
      <c r="L49" s="53">
        <f>IF(L48&gt;0,L48,0)</f>
        <v>10146322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27640682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46440058</v>
      </c>
      <c r="K53" s="7">
        <v>16963922</v>
      </c>
      <c r="L53" s="7">
        <v>10146322</v>
      </c>
      <c r="M53" s="7">
        <v>-27640682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46440058</v>
      </c>
      <c r="K56" s="6">
        <v>16963922</v>
      </c>
      <c r="L56" s="6">
        <v>10146322</v>
      </c>
      <c r="M56" s="6">
        <v>-27640682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46440058</v>
      </c>
      <c r="K67" s="61">
        <f>K56+K66</f>
        <v>16963922</v>
      </c>
      <c r="L67" s="61">
        <f>L56+L66</f>
        <v>10146322</v>
      </c>
      <c r="M67" s="61">
        <f>M56+M66</f>
        <v>-27640682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46440058</v>
      </c>
      <c r="K70" s="7">
        <v>16963922</v>
      </c>
      <c r="L70" s="7">
        <v>10146322</v>
      </c>
      <c r="M70" s="7">
        <v>-27640682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59760595</v>
      </c>
      <c r="K7" s="7">
        <v>12913698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10514508</v>
      </c>
      <c r="K8" s="7">
        <v>10211261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94880662</v>
      </c>
      <c r="K9" s="7">
        <v>55618703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82269099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165155765</v>
      </c>
      <c r="K13" s="53">
        <f>SUM(K7:K12)</f>
        <v>161012761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215957514</v>
      </c>
      <c r="K15" s="7">
        <v>84468729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14789367</v>
      </c>
      <c r="K16" s="7">
        <v>12905365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18526814</v>
      </c>
      <c r="K17" s="7">
        <v>545132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249273695</v>
      </c>
      <c r="K18" s="53">
        <f>SUM(K14:K17)</f>
        <v>97919226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63093535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84117930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865731</v>
      </c>
      <c r="K22" s="7">
        <v>2206254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11567508</v>
      </c>
      <c r="K24" s="7">
        <v>2836306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12433239</v>
      </c>
      <c r="K27" s="53"/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17510746</v>
      </c>
      <c r="K28" s="7">
        <v>8403710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3159501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17510746</v>
      </c>
      <c r="K31" s="53">
        <f>SUM(K28:K30)</f>
        <v>11563211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5077507</v>
      </c>
      <c r="K33" s="53">
        <f>IF(K31&gt;K27,K31-K27,0)</f>
        <v>11563211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570409051</v>
      </c>
      <c r="K36" s="7">
        <v>5000000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570409051</v>
      </c>
      <c r="K38" s="53">
        <f>SUM(K35:K37)</f>
        <v>5000000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419223816</v>
      </c>
      <c r="K39" s="7">
        <v>95126302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49127771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1851820</v>
      </c>
      <c r="K41" s="7">
        <v>2166073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4524533</v>
      </c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474727940</v>
      </c>
      <c r="K44" s="53">
        <f>SUM(K39:K43)</f>
        <v>97292375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95681111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92292375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6485674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40762051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54902549</v>
      </c>
      <c r="K49" s="7">
        <v>84509290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6485674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40762051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J49+J50+-J51</f>
        <v>61388223</v>
      </c>
      <c r="K52" s="61">
        <f>K49+K50-K51</f>
        <v>43747239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2" sqref="E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204715320</v>
      </c>
      <c r="K5" s="45">
        <v>209244420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-8312744</v>
      </c>
      <c r="K6" s="46">
        <v>-7657921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85852773</v>
      </c>
      <c r="K7" s="46">
        <v>86817950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117255820</v>
      </c>
      <c r="K8" s="46">
        <v>168243023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55516304</v>
      </c>
      <c r="K9" s="46">
        <v>10146322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455027473</v>
      </c>
      <c r="K14" s="79">
        <f>SUM(K5:K13)</f>
        <v>466793794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2017-10-20T12:53:35Z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