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<sst xmlns="http://schemas.openxmlformats.org/spreadsheetml/2006/main" count="396" uniqueCount="345">
  <si>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</si>
  <si>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</si>
  <si>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</si>
  <si>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</si>
  <si>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</si>
  <si>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</si>
  <si>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</si>
  <si>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</si>
  <si>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</si>
  <si>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</si>
  <si>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</si>
  <si>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</si>
  <si>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</si>
  <si>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</si>
  <si>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</si>
  <si>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</si>
  <si>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</si>
  <si>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</si>
  <si>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</si>
  <si>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</si>
  <si>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</si>
  <si>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</si>
  <si>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</si>
  <si>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</si>
  <si>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</si>
  <si>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</si>
  <si>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</si>
  <si>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</si>
  <si>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</si>
  <si>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</si>
  <si>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</si>
  <si>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</si>
  <si>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</si>
  <si>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</si>
  <si>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</si>
  <si>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</si>
  <si>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</si>
  <si>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</si>
  <si>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</si>
  <si>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</si>
  <si>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</si>
  <si>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</si>
  <si>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</si>
  <si>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</si>
  <si>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</si>
  <si>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</si>
  <si>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</si>
  <si>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</si>
  <si>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</si>
  <si>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</si>
  <si>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</si>
  <si>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</si>
  <si>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</si>
  <si>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</si>
  <si>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</si>
  <si>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</si>
  <si>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</si>
  <si>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</si>
  <si>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</si>
  <si>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</si>
  <si>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</si>
  <si>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</si>
  <si>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</si>
  <si>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</si>
  <si>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</si>
  <si>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</si>
  <si>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</si>
  <si>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</si>
  <si>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</si>
  <si>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</si>
  <si>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</si>
  <si>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</si>
  <si>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</si>
  <si>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</si>
  <si>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</si>
  <si>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</si>
  <si>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</si>
  <si>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</si>
  <si>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</si>
  <si>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</si>
  <si>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</si>
  <si>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</si>
  <si>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</si>
  <si>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</si>
  <si>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</si>
  <si>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</si>
  <si>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</si>
  <si>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</si>
  <si>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</si>
  <si>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</si>
  <si>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</si>
  <si>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</si>
  <si>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</si>
  <si>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</si>
  <si>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</si>
  <si>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</si>
  <si>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</si>
  <si>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</si>
  <si>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</si>
  <si>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</si>
  <si>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</si>
  <si>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</si>
  <si>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</si>
  <si>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</si>
  <si>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</si>
  <si>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</si>
  <si>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</si>
  <si>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</si>
  <si>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</si>
  <si>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</si>
  <si>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</si>
  <si>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</si>
  <si>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</si>
  <si>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</si>
  <si>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</si>
  <si>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</si>
  <si>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</si>
  <si>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</si>
  <si>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</si>
  <si>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</si>
  <si>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</si>
  <si>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</si>
  <si>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</si>
  <si>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</si>
  <si>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</si>
  <si>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</si>
  <si>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</si>
  <si>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</si>
  <si>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</si>
  <si>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</si>
  <si>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</si>
  <si>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</si>
  <si>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</si>
  <si>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</si>
  <si>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</si>
  <si>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</si>
  <si>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</si>
  <si>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</si>
  <si>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</si>
  <si>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</si>
  <si>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</si>
  <si>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</si>
  <si>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</si>
  <si>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</si>
  <si>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</si>
  <si>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</si>
  <si>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</si>
  <si>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</si>
  <si>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</si>
  <si>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</si>
  <si>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</si>
  <si>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</si>
  <si>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</si>
  <si>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</si>
  <si>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</si>
  <si>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</si>
  <si>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</si>
  <si>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</si>
  <si>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</si>
  <si>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</si>
  <si>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</si>
  <si>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</si>
  <si>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</si>
  <si>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</si>
  <si>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</si>
  <si>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</si>
  <si>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</si>
  <si>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</si>
  <si>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</si>
  <si>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</si>
  <si>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</si>
  <si>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</si>
  <si>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</si>
  <si>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</si>
  <si>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</si>
  <si>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</si>
  <si>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</si>
  <si>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</si>
  <si>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</si>
  <si>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</si>
  <si>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</si>
  <si>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</si>
  <si>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</si>
  <si>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</si>
  <si>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</si>
  <si>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</si>
  <si>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</si>
  <si>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</si>
  <si>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</si>
  <si>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</si>
  <si>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</si>
  <si>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</si>
  <si>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</si>
  <si>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</si>
  <si>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</si>
  <si>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</si>
  <si>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</si>
  <si>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</si>
  <si>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</si>
  <si>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</si>
  <si>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</si>
  <si>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</si>
  <si>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</si>
  <si>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</si>
  <si>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</si>
  <si>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</si>
  <si>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</si>
  <si>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</si>
  <si>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</si>
  <si>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</si>
  <si>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</si>
  <si>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</si>
  <si>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</si>
  <si>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</si>
  <si>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</si>
  <si>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</si>
  <si>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</si>
  <si>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</si>
  <si>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</si>
  <si>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</si>
  <si>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</si>
  <si>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</si>
  <si>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</si>
  <si>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</si>
  <si>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</si>
  <si>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</si>
  <si>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</si>
  <si>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</si>
  <si>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</si>
  <si>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</si>
  <si>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</si>
  <si>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</si>
  <si>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</si>
  <si>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</si>
  <si>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</si>
  <si>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</si>
  <si>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</si>
  <si>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</si>
  <si>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</si>
  <si>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</si>
  <si>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</si>
  <si>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</si>
  <si>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</si>
  <si>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</si>
  <si>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</si>
  <si>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</si>
  <si>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</si>
  <si>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</si>
  <si>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</si>
  <si>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</si>
  <si>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</si>
  <si>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</si>
  <si>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</si>
  <si>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</si>
  <si>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</si>
  <si>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</si>
  <si>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</si>
  <si>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</si>
  <si>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</si>
  <si>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</si>
  <si>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</si>
  <si>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</si>
  <si>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</si>
  <si>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</si>
  <si>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</si>
  <si>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</si>
  <si>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</si>
  <si>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</si>
  <si>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</si>
  <si>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</si>
  <si>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</si>
  <si>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</si>
  <si>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</si>
  <si>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</si>
  <si>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</si>
  <si>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</si>
  <si>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</si>
  <si>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</si>
  <si>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</si>
  <si>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</si>
  <si>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</si>
  <si>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</si>
  <si>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</si>
  <si>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</si>
  <si>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</si>
  <si>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</si>
  <si>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</si>
  <si>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</si>
  <si>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</si>
  <si>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</si>
  <si>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</si>
  <si>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</si>
  <si>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</si>
  <si>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</si>
  <si>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</si>
  <si>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</si>
  <si>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</si>
  <si>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</si>
  <si>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</si>
  <si>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</si>
  <si>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</si>
  <si>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</si>
  <si>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</si>
  <si>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</si>
  <si>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</si>
  <si>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</si>
  <si>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</si>
  <si>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</si>
  <si>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</si>
  <si>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</si>
  <si>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</si>
  <si>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</si>
  <si>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</si>
  <si>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</si>
  <si>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</si>
  <si>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</si>
  <si>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</si>
  <si>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</si>
  <si>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</si>
  <si>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</si>
  <si>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</si>
  <si>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</si>
  <si>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</si>
  <si>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</si>
  <si>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</si>
  <si>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</si>
  <si>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</si>
  <si>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</si>
  <si>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</si>
  <si>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</si>
  <si>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</si>
  <si>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</si>
  <si>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</si>
  <si>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</si>
  <si>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</si>
  <si>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NE</t>
  </si>
  <si>
    <t>RADMILOVIĆ DIJANA</t>
  </si>
  <si>
    <t>012412551</t>
  </si>
  <si>
    <t>012371441</t>
  </si>
  <si>
    <t>HERCEG JASMINKO</t>
  </si>
  <si>
    <t>stanje na dan 31.12.2017.</t>
  </si>
  <si>
    <t>Obveznik: MEDIKA d.d.</t>
  </si>
  <si>
    <t>u razdoblju 1.1.2017. do 31.12.2017.</t>
  </si>
  <si>
    <t>31.12.2017.</t>
  </si>
  <si>
    <t>u razdoblju 1.1.2017.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</si>
</sst>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333</v>
      </c>
      <c r="E24" s="132"/>
      <c r="F24" s="132"/>
      <c r="G24" s="133"/>
      <c r="H24" s="38" t="s">
        <v>270</v>
      </c>
      <c r="I24" s="48">
        <v>419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331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339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03" sqref="K10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249535377</v>
      </c>
      <c r="K9" s="12">
        <f>K10+K17+K27+K36+K40</f>
        <v>311426456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15734387</v>
      </c>
      <c r="K10" s="12">
        <f>SUM(K11:K16)</f>
        <v>19199753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3135996</v>
      </c>
      <c r="K12" s="13">
        <v>6610043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11929586</v>
      </c>
      <c r="K13" s="13">
        <v>11929586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>
        <v>163350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668805</v>
      </c>
      <c r="K15" s="13">
        <v>496774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168598684</v>
      </c>
      <c r="K17" s="12">
        <f>SUM(K18:K26)</f>
        <v>167087049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18232855</v>
      </c>
      <c r="K18" s="13">
        <v>18232855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118788851</v>
      </c>
      <c r="K19" s="13">
        <v>114799093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11847614</v>
      </c>
      <c r="K20" s="13">
        <v>11719588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9873677</v>
      </c>
      <c r="K21" s="13">
        <v>12267312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3497127</v>
      </c>
      <c r="K23" s="13">
        <v>145854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5557090</v>
      </c>
      <c r="K24" s="13">
        <v>9129377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801470</v>
      </c>
      <c r="K25" s="13">
        <v>792970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64756529</v>
      </c>
      <c r="K27" s="12">
        <f>SUM(K28:K35)</f>
        <v>109814616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59999330</v>
      </c>
      <c r="K28" s="13">
        <v>99999330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4757199</v>
      </c>
      <c r="K33" s="13">
        <v>9815286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445777</v>
      </c>
      <c r="K40" s="13">
        <v>15325038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1804121702</v>
      </c>
      <c r="K41" s="12">
        <f>K42+K50+K57+K65</f>
        <v>1644771761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245760973</v>
      </c>
      <c r="K42" s="12">
        <f>SUM(K43:K49)</f>
        <v>275997886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93445</v>
      </c>
      <c r="K43" s="13">
        <v>96453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243241341</v>
      </c>
      <c r="K46" s="13">
        <v>272178706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2426187</v>
      </c>
      <c r="K47" s="13">
        <v>3722727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1345661668</v>
      </c>
      <c r="K50" s="12">
        <f>SUM(K51:K56)</f>
        <v>1177811235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193159498</v>
      </c>
      <c r="K51" s="13">
        <v>136200111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1132787151</v>
      </c>
      <c r="K52" s="13">
        <v>1012931948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16095511</v>
      </c>
      <c r="K53" s="13">
        <v>13062528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25101</v>
      </c>
      <c r="K54" s="13">
        <v>26979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1698717</v>
      </c>
      <c r="K55" s="13">
        <v>6197895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1895690</v>
      </c>
      <c r="K56" s="13">
        <v>9391774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132605132</v>
      </c>
      <c r="K57" s="12">
        <f>SUM(K58:K64)</f>
        <v>52759803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132605132</v>
      </c>
      <c r="K63" s="13">
        <v>52759803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80093929</v>
      </c>
      <c r="K65" s="13">
        <v>138202837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2014535</v>
      </c>
      <c r="K66" s="13">
        <v>613265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2055671614</v>
      </c>
      <c r="K67" s="12">
        <f>K8+K9+K41+K66</f>
        <v>1956811482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137321182</v>
      </c>
      <c r="K68" s="14">
        <v>121247906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417264280</v>
      </c>
      <c r="K70" s="20">
        <f>K71+K72+K73+K79+K80+K83+K86</f>
        <v>390633291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204715320</v>
      </c>
      <c r="K71" s="13">
        <v>209244420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-8312744</v>
      </c>
      <c r="K72" s="13">
        <v>-7657921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85852773</v>
      </c>
      <c r="K73" s="12">
        <f>K74+K75-K76+K77+K78</f>
        <v>83475954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18465733</v>
      </c>
      <c r="K74" s="13">
        <v>18548510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48811980</v>
      </c>
      <c r="K75" s="13">
        <v>48811980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13221430</v>
      </c>
      <c r="K76" s="13">
        <v>15598249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31796490</v>
      </c>
      <c r="K78" s="13">
        <v>31713713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84304886</v>
      </c>
      <c r="K80" s="12">
        <f>K81-K82</f>
        <v>72495831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84304886</v>
      </c>
      <c r="K81" s="13">
        <v>72495831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50704045</v>
      </c>
      <c r="K83" s="12">
        <f>K84-K85</f>
        <v>33075007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50704045</v>
      </c>
      <c r="K84" s="13">
        <v>33075007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684497</v>
      </c>
      <c r="K87" s="12">
        <f>SUM(K88:K90)</f>
        <v>642547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684497</v>
      </c>
      <c r="K88" s="13">
        <v>642547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12500488</v>
      </c>
      <c r="K91" s="12">
        <f>SUM(K92:K100)</f>
        <v>5785260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12500488</v>
      </c>
      <c r="K94" s="13">
        <v>5785260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1623884843</v>
      </c>
      <c r="K101" s="12">
        <f>SUM(K102:K113)</f>
        <v>1555753395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132968443</v>
      </c>
      <c r="K102" s="13">
        <v>118412210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475220354</v>
      </c>
      <c r="K104" s="13">
        <v>359479333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1220850</v>
      </c>
      <c r="K105" s="13">
        <v>2414190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994359267</v>
      </c>
      <c r="K106" s="13">
        <v>1044912968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7336491</v>
      </c>
      <c r="K109" s="13">
        <v>7361664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9729551</v>
      </c>
      <c r="K110" s="13">
        <v>8792170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>
        <v>12030000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3049887</v>
      </c>
      <c r="K113" s="13">
        <v>2350860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1337506</v>
      </c>
      <c r="K114" s="13">
        <v>3996989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2055671614</v>
      </c>
      <c r="K115" s="12">
        <f>K70+K87+K91+K101+K114</f>
        <v>1956811482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137321182</v>
      </c>
      <c r="K116" s="14">
        <v>121247906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2553621002</v>
      </c>
      <c r="K7" s="20">
        <f>SUM(K8:K9)</f>
        <v>2730558588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2529514646</v>
      </c>
      <c r="K8" s="13">
        <v>2708603813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24106356</v>
      </c>
      <c r="K9" s="13">
        <v>21954775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2494388890</v>
      </c>
      <c r="K10" s="12">
        <f>K11+K12+K16+K20+K21+K22+K25+K26</f>
        <v>2656298332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2386066794</v>
      </c>
      <c r="K12" s="12">
        <f>SUM(K13:K15)</f>
        <v>2542336528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9476529</v>
      </c>
      <c r="K13" s="13">
        <v>9240204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2354622108</v>
      </c>
      <c r="K14" s="13">
        <v>2508053399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21968157</v>
      </c>
      <c r="K15" s="13">
        <v>25042925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52745009</v>
      </c>
      <c r="K16" s="12">
        <f>SUM(K17:K19)</f>
        <v>53861653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31195758</v>
      </c>
      <c r="K17" s="13">
        <v>32672691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14156534</v>
      </c>
      <c r="K18" s="13">
        <v>13688474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7392717</v>
      </c>
      <c r="K19" s="13">
        <v>7500488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11288372</v>
      </c>
      <c r="K20" s="13">
        <v>11058524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35166919</v>
      </c>
      <c r="K21" s="13">
        <v>44233664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8023700</v>
      </c>
      <c r="K22" s="12">
        <f>SUM(K23:K24)</f>
        <v>4708145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8023700</v>
      </c>
      <c r="K24" s="13">
        <v>4708145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1098096</v>
      </c>
      <c r="K25" s="13">
        <v>99818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21923991</v>
      </c>
      <c r="K27" s="12">
        <f>SUM(K28:K32)</f>
        <v>17456394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17827</v>
      </c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21906164</v>
      </c>
      <c r="K29" s="13">
        <v>17456394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18186233</v>
      </c>
      <c r="K33" s="12">
        <f>SUM(K34:K37)</f>
        <v>66900775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18186233</v>
      </c>
      <c r="K35" s="13">
        <v>16900775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>
        <v>50000000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2575544993</v>
      </c>
      <c r="K42" s="12">
        <f>K7+K27+K38+K40</f>
        <v>2748014982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2512575123</v>
      </c>
      <c r="K43" s="12">
        <f>K10+K33+K39+K41</f>
        <v>2723199107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62969870</v>
      </c>
      <c r="K44" s="12">
        <f>K42-K43</f>
        <v>24815875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62969870</v>
      </c>
      <c r="K45" s="12">
        <f>IF(K42&gt;K43,K42-K43,0)</f>
        <v>24815875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12265825</v>
      </c>
      <c r="K47" s="13">
        <v>-8259132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50704045</v>
      </c>
      <c r="K48" s="12">
        <f>K44-K47</f>
        <v>33075007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50704045</v>
      </c>
      <c r="K49" s="12">
        <f>IF(K48&gt;0,K48,0)</f>
        <v>33075007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50704045</v>
      </c>
      <c r="K56" s="11">
        <v>33075007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50704045</v>
      </c>
      <c r="K67" s="18">
        <f>K56+K66</f>
        <v>33075007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62969870</v>
      </c>
      <c r="K8" s="13">
        <v>24815875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11288372</v>
      </c>
      <c r="K9" s="13">
        <v>11058524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63054802</v>
      </c>
      <c r="K10" s="13">
        <v>47609572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167850433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>
        <v>22927428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137313044</v>
      </c>
      <c r="K14" s="12">
        <f>SUM(K8:K13)</f>
        <v>274261832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225395533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12054174</v>
      </c>
      <c r="K17" s="13">
        <v>30236913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27325912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264775619</v>
      </c>
      <c r="K19" s="12">
        <f>SUM(K15:K18)</f>
        <v>30236913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244024919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127462575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808517</v>
      </c>
      <c r="K23" s="13">
        <v>965268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14810212</v>
      </c>
      <c r="K25" s="13">
        <v>2224732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60392354</v>
      </c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76011083</v>
      </c>
      <c r="K28" s="12">
        <f>SUM(K23:K27)</f>
        <v>3190000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11699797</v>
      </c>
      <c r="K29" s="13">
        <v>8551842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100000</v>
      </c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5058087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11799797</v>
      </c>
      <c r="K32" s="12">
        <f>SUM(K29:K31)</f>
        <v>13609929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64211286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10419929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587000000</v>
      </c>
      <c r="K37" s="13">
        <v>59700000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1039998</v>
      </c>
      <c r="K38" s="13">
        <v>1620000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588039998</v>
      </c>
      <c r="K39" s="12">
        <f>SUM(K36:K38)</f>
        <v>61320000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437660417</v>
      </c>
      <c r="K40" s="13">
        <v>184108333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49127771</v>
      </c>
      <c r="K41" s="13">
        <v>45954000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2469816</v>
      </c>
      <c r="K42" s="13">
        <v>3411753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4524533</v>
      </c>
      <c r="K43" s="13">
        <v>3341996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493782537</v>
      </c>
      <c r="K45" s="12">
        <f>SUM(K40:K44)</f>
        <v>236816082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94257461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175496082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31006172</v>
      </c>
      <c r="K48" s="12">
        <f>IF(K20-K21+K33-K34+K46-K47&gt;0,K20-K21+K33-K34+K46-K47,0)</f>
        <v>58108908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49087757</v>
      </c>
      <c r="K50" s="13">
        <v>80093929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31006172</v>
      </c>
      <c r="K51" s="13">
        <v>58108908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80093929</v>
      </c>
      <c r="K53" s="18">
        <f>K50+K51-K52</f>
        <v>138202837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204715320</v>
      </c>
      <c r="K5" s="107">
        <v>209244420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-8312744</v>
      </c>
      <c r="K6" s="108">
        <v>-7657921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85852773</v>
      </c>
      <c r="K7" s="108">
        <v>83475954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84304886</v>
      </c>
      <c r="K8" s="108">
        <v>72495831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50704045</v>
      </c>
      <c r="K9" s="108">
        <v>33075007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417264280</v>
      </c>
      <c r="K14" s="109">
        <f>SUM(K5:K13)</f>
        <v>390633291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2018-03-14T10:32:08Z</cp:lastPrinted>
  <dcterms:created xsi:type="dcterms:W3CDTF">2008-10-17T11:51:54Z</dcterms:created>
  <dcterms:modified xsi:type="dcterms:W3CDTF">2018-03-14T13:03:30Z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