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<sst xmlns="http://schemas.openxmlformats.org/spreadsheetml/2006/main" count="410" uniqueCount="357">
  <si>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</si>
  <si>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</si>
  <si>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</si>
  <si>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</si>
  <si>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</si>
  <si>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</si>
  <si>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</si>
  <si>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</si>
  <si>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</si>
  <si>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</si>
  <si>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</si>
  <si>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</si>
  <si>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</si>
  <si>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</si>
  <si>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</si>
  <si>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</si>
  <si>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</si>
  <si>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</si>
  <si>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</si>
  <si>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</si>
  <si>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</si>
  <si>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</si>
  <si>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</si>
  <si>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</si>
  <si>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</si>
  <si>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</si>
  <si>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</si>
  <si>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</si>
  <si>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</si>
  <si>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</si>
  <si>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</si>
  <si>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</si>
  <si>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</si>
  <si>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</si>
  <si>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</si>
  <si>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</si>
  <si>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</si>
  <si>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</si>
  <si>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</si>
  <si>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</si>
  <si>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</si>
  <si>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</si>
  <si>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</si>
  <si>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</si>
  <si>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</si>
  <si>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</si>
  <si>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</si>
  <si>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</si>
  <si>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</si>
  <si>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</si>
  <si>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</si>
  <si>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</si>
  <si>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</si>
  <si>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</si>
  <si>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</si>
  <si>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</si>
  <si>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</si>
  <si>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</si>
  <si>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</si>
  <si>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</si>
  <si>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</si>
  <si>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</si>
  <si>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</si>
  <si>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</si>
  <si>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</si>
  <si>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</si>
  <si>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</si>
  <si>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</si>
  <si>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</si>
  <si>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</si>
  <si>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</si>
  <si>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</si>
  <si>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</si>
  <si>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</si>
  <si>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</si>
  <si>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</si>
  <si>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</si>
  <si>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</si>
  <si>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</si>
  <si>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</si>
  <si>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</si>
  <si>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</si>
  <si>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</si>
  <si>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</si>
  <si>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</si>
  <si>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</si>
  <si>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</si>
  <si>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</si>
  <si>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</si>
  <si>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</si>
  <si>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</si>
  <si>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</si>
  <si>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</si>
  <si>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</si>
  <si>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</si>
  <si>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</si>
  <si>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</si>
  <si>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</si>
  <si>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</si>
  <si>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</si>
  <si>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</si>
  <si>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</si>
  <si>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</si>
  <si>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</si>
  <si>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</si>
  <si>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</si>
  <si>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</si>
  <si>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</si>
  <si>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</si>
  <si>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</si>
  <si>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</si>
  <si>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</si>
  <si>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</si>
  <si>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</si>
  <si>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</si>
  <si>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</si>
  <si>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</si>
  <si>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</si>
  <si>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</si>
  <si>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</si>
  <si>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</si>
  <si>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</si>
  <si>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</si>
  <si>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</si>
  <si>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</si>
  <si>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</si>
  <si>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</si>
  <si>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</si>
  <si>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</si>
  <si>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</si>
  <si>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</si>
  <si>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</si>
  <si>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</si>
  <si>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</si>
  <si>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</si>
  <si>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</si>
  <si>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</si>
  <si>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</si>
  <si>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</si>
  <si>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</si>
  <si>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</si>
  <si>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</si>
  <si>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</si>
  <si>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</si>
  <si>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</si>
  <si>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</si>
  <si>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</si>
  <si>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</si>
  <si>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</si>
  <si>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</si>
  <si>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</si>
  <si>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</si>
  <si>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</si>
  <si>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</si>
  <si>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</si>
  <si>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</si>
  <si>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</si>
  <si>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</si>
  <si>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</si>
  <si>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</si>
  <si>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</si>
  <si>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</si>
  <si>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</si>
  <si>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</si>
  <si>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</si>
  <si>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</si>
  <si>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</si>
  <si>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</si>
  <si>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</si>
  <si>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</si>
  <si>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</si>
  <si>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</si>
  <si>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</si>
  <si>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</si>
  <si>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</si>
  <si>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</si>
  <si>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</si>
  <si>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</si>
  <si>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</si>
  <si>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</si>
  <si>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</si>
  <si>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</si>
  <si>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</si>
  <si>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</si>
  <si>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</si>
  <si>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</si>
  <si>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</si>
  <si>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</si>
  <si>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</si>
  <si>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</si>
  <si>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</si>
  <si>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</si>
  <si>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</si>
  <si>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</si>
  <si>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</si>
  <si>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</si>
  <si>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</si>
  <si>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</si>
  <si>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</si>
  <si>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</si>
  <si>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</si>
  <si>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</si>
  <si>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</si>
  <si>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</si>
  <si>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</si>
  <si>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</si>
  <si>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</si>
  <si>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</si>
  <si>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</si>
  <si>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</si>
  <si>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</si>
  <si>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</si>
  <si>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</si>
  <si>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</si>
  <si>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</si>
  <si>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</si>
  <si>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</si>
  <si>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</si>
  <si>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</si>
  <si>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</si>
  <si>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</si>
  <si>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</si>
  <si>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</si>
  <si>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</si>
  <si>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</si>
  <si>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</si>
  <si>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</si>
  <si>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</si>
  <si>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</si>
  <si>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</si>
  <si>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</si>
  <si>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</si>
  <si>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</si>
  <si>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</si>
  <si>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</si>
  <si>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</si>
  <si>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</si>
  <si>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</si>
  <si>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</si>
  <si>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</si>
  <si>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</si>
  <si>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</si>
  <si>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</si>
  <si>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</si>
  <si>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</si>
  <si>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</si>
  <si>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</si>
  <si>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</si>
  <si>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</si>
  <si>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</si>
  <si>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</si>
  <si>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</si>
  <si>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</si>
  <si>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</si>
  <si>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</si>
  <si>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</si>
  <si>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</si>
  <si>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</si>
  <si>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</si>
  <si>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</si>
  <si>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</si>
  <si>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</si>
  <si>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</si>
  <si>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</si>
  <si>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</si>
  <si>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</si>
  <si>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</si>
  <si>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</si>
  <si>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</si>
  <si>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</si>
  <si>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</si>
  <si>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</si>
  <si>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</si>
  <si>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</si>
  <si>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</si>
  <si>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</si>
  <si>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</si>
  <si>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</si>
  <si>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</si>
  <si>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</si>
  <si>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</si>
  <si>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</si>
  <si>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</si>
  <si>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</si>
  <si>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</si>
  <si>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</si>
  <si>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</si>
  <si>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</si>
  <si>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</si>
  <si>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</si>
  <si>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</si>
  <si>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</si>
  <si>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</si>
  <si>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</si>
  <si>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</si>
  <si>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</si>
  <si>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</si>
  <si>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</si>
  <si>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</si>
  <si>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</si>
  <si>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</si>
  <si>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</si>
  <si>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</si>
  <si>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</si>
  <si>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</si>
  <si>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</si>
  <si>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</si>
  <si>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</si>
  <si>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</si>
  <si>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</si>
  <si>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</si>
  <si>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</si>
  <si>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</si>
  <si>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</si>
  <si>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</si>
  <si>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</si>
  <si>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</si>
  <si>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</si>
  <si>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</si>
  <si>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</si>
  <si>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</si>
  <si>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</si>
  <si>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</si>
  <si>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</si>
  <si>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</si>
  <si>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</si>
  <si>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</si>
  <si>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</si>
  <si>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</si>
  <si>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</si>
  <si>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</si>
  <si>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</si>
  <si>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DA</t>
  </si>
  <si>
    <t>4646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</si>
  <si>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</si>
  <si>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</si>
  <si>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</si>
  <si>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</si>
  <si>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</si>
  <si>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</si>
  <si>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</si>
  <si>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</si>
  <si>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</si>
  <si>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Osijek</t>
  </si>
  <si>
    <t>0845124</t>
  </si>
  <si>
    <t>ZU Ljekarne Atalić</t>
  </si>
  <si>
    <t>ZU Ljekarne Hermed</t>
  </si>
  <si>
    <t>Sisak</t>
  </si>
  <si>
    <t>01252232</t>
  </si>
  <si>
    <t>RADMILOVIĆ DIJANA</t>
  </si>
  <si>
    <t>012412551</t>
  </si>
  <si>
    <t>012371441</t>
  </si>
  <si>
    <t>HERCEG JASMINKO</t>
  </si>
  <si>
    <t>stanje na dan 30.6.2014.</t>
  </si>
  <si>
    <t>Obveznik: MEDIKA d.d_____________________________________________________________</t>
  </si>
  <si>
    <t>u razdoblju 1.1.2014. do 30.6.2014.</t>
  </si>
  <si>
    <t>Obveznik: MEDIKA d.d._____________________________________________________________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</si>
</sst>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41640</v>
      </c>
      <c r="F2" s="12"/>
      <c r="G2" s="13" t="s">
        <v>250</v>
      </c>
      <c r="H2" s="120">
        <v>41820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331</v>
      </c>
      <c r="E24" s="163"/>
      <c r="F24" s="163"/>
      <c r="G24" s="164"/>
      <c r="H24" s="51" t="s">
        <v>261</v>
      </c>
      <c r="I24" s="122">
        <v>751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332</v>
      </c>
      <c r="D26" s="25"/>
      <c r="E26" s="33"/>
      <c r="F26" s="24"/>
      <c r="G26" s="165" t="s">
        <v>263</v>
      </c>
      <c r="H26" s="136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 t="s">
        <v>334</v>
      </c>
      <c r="B30" s="153"/>
      <c r="C30" s="153"/>
      <c r="D30" s="154"/>
      <c r="E30" s="160" t="s">
        <v>335</v>
      </c>
      <c r="F30" s="153"/>
      <c r="G30" s="153"/>
      <c r="H30" s="150" t="s">
        <v>336</v>
      </c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 t="s">
        <v>337</v>
      </c>
      <c r="B32" s="153"/>
      <c r="C32" s="153"/>
      <c r="D32" s="154"/>
      <c r="E32" s="160" t="s">
        <v>338</v>
      </c>
      <c r="F32" s="153"/>
      <c r="G32" s="153"/>
      <c r="H32" s="150" t="s">
        <v>339</v>
      </c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 t="s">
        <v>340</v>
      </c>
      <c r="B34" s="153"/>
      <c r="C34" s="153"/>
      <c r="D34" s="154"/>
      <c r="E34" s="160" t="s">
        <v>341</v>
      </c>
      <c r="F34" s="153"/>
      <c r="G34" s="153"/>
      <c r="H34" s="150" t="s">
        <v>342</v>
      </c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 t="s">
        <v>345</v>
      </c>
      <c r="B36" s="153"/>
      <c r="C36" s="153"/>
      <c r="D36" s="154"/>
      <c r="E36" s="160" t="s">
        <v>343</v>
      </c>
      <c r="F36" s="153"/>
      <c r="G36" s="153"/>
      <c r="H36" s="150" t="s">
        <v>344</v>
      </c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 t="s">
        <v>346</v>
      </c>
      <c r="B38" s="153"/>
      <c r="C38" s="153"/>
      <c r="D38" s="154"/>
      <c r="E38" s="160" t="s">
        <v>347</v>
      </c>
      <c r="F38" s="153"/>
      <c r="G38" s="153"/>
      <c r="H38" s="150" t="s">
        <v>348</v>
      </c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349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350</v>
      </c>
      <c r="D48" s="133"/>
      <c r="E48" s="134"/>
      <c r="F48" s="16"/>
      <c r="G48" s="51" t="s">
        <v>271</v>
      </c>
      <c r="H48" s="137" t="s">
        <v>351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352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4">
      <selection activeCell="M40" sqref="M40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353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354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396749406</v>
      </c>
      <c r="K8" s="53">
        <f>K9+K16+K26+K35+K39</f>
        <v>400913771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188717677</v>
      </c>
      <c r="K9" s="53">
        <f>SUM(K10:K15)</f>
        <v>191168563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114946894</v>
      </c>
      <c r="K11" s="7">
        <v>113377362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71933150</v>
      </c>
      <c r="K12" s="7">
        <v>75937947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106987</v>
      </c>
      <c r="K13" s="7">
        <v>106988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1730646</v>
      </c>
      <c r="K14" s="7">
        <v>1746266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155425747</v>
      </c>
      <c r="K16" s="53">
        <f>SUM(K17:K25)</f>
        <v>157223227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15994715</v>
      </c>
      <c r="K17" s="7">
        <v>15994715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108266769</v>
      </c>
      <c r="K18" s="7">
        <v>106449464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4780720</v>
      </c>
      <c r="K19" s="7">
        <v>4599707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10274130</v>
      </c>
      <c r="K20" s="7">
        <v>9874532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6007726</v>
      </c>
      <c r="K22" s="7">
        <v>4278008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9347737</v>
      </c>
      <c r="K23" s="7">
        <v>15272851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753950</v>
      </c>
      <c r="K24" s="7">
        <v>753950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49740192</v>
      </c>
      <c r="K26" s="53">
        <f>SUM(K27:K34)</f>
        <v>49533457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39367845</v>
      </c>
      <c r="K27" s="7">
        <v>39290873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10372347</v>
      </c>
      <c r="K32" s="7">
        <v>10242584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1877708</v>
      </c>
      <c r="K35" s="53">
        <f>SUM(K36:K38)</f>
        <v>1877708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1877708</v>
      </c>
      <c r="K38" s="7">
        <v>1877708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988082</v>
      </c>
      <c r="K39" s="7">
        <f>2988524-K38</f>
        <v>1110816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1557718738</v>
      </c>
      <c r="K40" s="53">
        <f>K41+K49+K56+K64</f>
        <v>1487841793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239296937</v>
      </c>
      <c r="K41" s="53">
        <f>SUM(K42:K48)</f>
        <v>292991278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420970</v>
      </c>
      <c r="K42" s="7">
        <v>480814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237687713</v>
      </c>
      <c r="K45" s="7">
        <v>287109410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1188254</v>
      </c>
      <c r="K46" s="7">
        <v>5401054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1201422661</v>
      </c>
      <c r="K49" s="53">
        <f>SUM(K50:K55)</f>
        <v>1116966713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17413787</v>
      </c>
      <c r="K50" s="7">
        <v>17690399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1172070790</v>
      </c>
      <c r="K51" s="7">
        <v>1093357238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419044</v>
      </c>
      <c r="K53" s="7">
        <v>408681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6732178</v>
      </c>
      <c r="K54" s="7">
        <v>2510400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4786862</v>
      </c>
      <c r="K55" s="7">
        <v>2999995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50405113</v>
      </c>
      <c r="K56" s="53">
        <f>SUM(K57:K63)</f>
        <v>32253175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50405113</v>
      </c>
      <c r="K62" s="7">
        <v>32253175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66594027</v>
      </c>
      <c r="K64" s="7">
        <v>45630627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920048</v>
      </c>
      <c r="K65" s="7">
        <v>1685839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1955388192</v>
      </c>
      <c r="K66" s="53">
        <f>K7+K8+K40+K65</f>
        <v>1890441403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185013175</v>
      </c>
      <c r="K67" s="8">
        <v>147523753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421223079</v>
      </c>
      <c r="K69" s="54">
        <f>K70+K71+K72+K78+K79+K82+K85</f>
        <v>435396179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94205280</v>
      </c>
      <c r="K70" s="7">
        <v>134967180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-9243180</v>
      </c>
      <c r="K71" s="7">
        <v>-9243180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88587743</v>
      </c>
      <c r="K72" s="53">
        <f>K73+K74-K75+K76+K77</f>
        <v>88587744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7277713</v>
      </c>
      <c r="K73" s="7">
        <v>13953444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60000000</v>
      </c>
      <c r="K74" s="7">
        <v>53324269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10486460</v>
      </c>
      <c r="K75" s="7">
        <v>10486459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31796490</v>
      </c>
      <c r="K77" s="7">
        <v>31796490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204974597</v>
      </c>
      <c r="K79" s="53">
        <f>K80-K81</f>
        <v>206911335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204974597</v>
      </c>
      <c r="K80" s="7">
        <v>206911335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42698639</v>
      </c>
      <c r="K82" s="53">
        <f>K83-K84</f>
        <v>14173100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42698639</v>
      </c>
      <c r="K83" s="7">
        <v>14173100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800366</v>
      </c>
      <c r="K86" s="53">
        <f>SUM(K87:K89)</f>
        <v>800366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800366</v>
      </c>
      <c r="K87" s="7">
        <v>800366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28605861</v>
      </c>
      <c r="K90" s="53">
        <f>SUM(K91:K99)</f>
        <v>39419238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12815755</v>
      </c>
      <c r="K93" s="7">
        <v>23629132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15790106</v>
      </c>
      <c r="K99" s="7">
        <v>15790106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1502807961</v>
      </c>
      <c r="K100" s="53">
        <f>SUM(K101:K112)</f>
        <v>1412676243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122721702</v>
      </c>
      <c r="K101" s="7">
        <v>122097376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333785448</v>
      </c>
      <c r="K103" s="7">
        <v>217025742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420814</v>
      </c>
      <c r="K104" s="7">
        <v>109142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1026425417</v>
      </c>
      <c r="K105" s="7">
        <v>1060172221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7661937</v>
      </c>
      <c r="K108" s="7">
        <v>7121408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6876018</v>
      </c>
      <c r="K109" s="7">
        <v>3067060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1034</v>
      </c>
      <c r="K110" s="7">
        <v>1034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4915591</v>
      </c>
      <c r="K112" s="7">
        <v>3082260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1950925</v>
      </c>
      <c r="K113" s="7">
        <v>2149377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1955388192</v>
      </c>
      <c r="K114" s="53">
        <f>K69+K86+K90+K100+K113</f>
        <v>1890441403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185013175</v>
      </c>
      <c r="K115" s="8">
        <v>147523753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421233079</v>
      </c>
      <c r="K118" s="7">
        <v>435396179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Q63" sqref="Q63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0.00390625" style="52" customWidth="1"/>
    <col min="12" max="12" width="11.0039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355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356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1176040626</v>
      </c>
      <c r="K7" s="54">
        <f>SUM(K8:K9)</f>
        <v>593423539</v>
      </c>
      <c r="L7" s="54">
        <f>SUM(L8:L9)</f>
        <v>1100454872</v>
      </c>
      <c r="M7" s="54">
        <f>SUM(M8:M9)</f>
        <v>557229037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1162817603</v>
      </c>
      <c r="K8" s="7">
        <v>584774069</v>
      </c>
      <c r="L8" s="7">
        <v>1092637128</v>
      </c>
      <c r="M8" s="7">
        <v>553590158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13223023</v>
      </c>
      <c r="K9" s="7">
        <v>8649470</v>
      </c>
      <c r="L9" s="7">
        <v>7817744</v>
      </c>
      <c r="M9" s="7">
        <v>3638879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1146096186</v>
      </c>
      <c r="K10" s="53">
        <f>K11+K12+K16+K20+K21+K22+K25+K26</f>
        <v>575138210</v>
      </c>
      <c r="L10" s="53">
        <f>L11+L12+L16+L20+L21+L22+L25+L26</f>
        <v>1080532402</v>
      </c>
      <c r="M10" s="53">
        <f>M11+M12+M16+M20+M21+M22+M25+M26</f>
        <v>544949008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1067285567</v>
      </c>
      <c r="K12" s="53">
        <f>SUM(K13:K15)</f>
        <v>538206395</v>
      </c>
      <c r="L12" s="53">
        <f>SUM(L13:L15)</f>
        <v>1006515263</v>
      </c>
      <c r="M12" s="53">
        <f>SUM(M13:M15)</f>
        <v>510464259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6444236</v>
      </c>
      <c r="K13" s="7">
        <v>3029270</v>
      </c>
      <c r="L13" s="7">
        <v>6694480</v>
      </c>
      <c r="M13" s="7">
        <v>3465749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1042907878</v>
      </c>
      <c r="K14" s="7">
        <v>524970811</v>
      </c>
      <c r="L14" s="7">
        <v>982959862</v>
      </c>
      <c r="M14" s="7">
        <v>498014788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17933453</v>
      </c>
      <c r="K15" s="7">
        <v>10206314</v>
      </c>
      <c r="L15" s="7">
        <v>16860921</v>
      </c>
      <c r="M15" s="7">
        <v>8983722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46439685</v>
      </c>
      <c r="K16" s="53">
        <f>SUM(K17:K19)</f>
        <v>23329592</v>
      </c>
      <c r="L16" s="53">
        <f>SUM(L17:L19)</f>
        <v>48636737</v>
      </c>
      <c r="M16" s="53">
        <f>SUM(M17:M19)</f>
        <v>24405861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27064901</v>
      </c>
      <c r="K17" s="7">
        <v>13599641</v>
      </c>
      <c r="L17" s="7">
        <v>28072014</v>
      </c>
      <c r="M17" s="7">
        <v>13964461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13275200</v>
      </c>
      <c r="K18" s="7">
        <v>6661707</v>
      </c>
      <c r="L18" s="7">
        <v>13763221</v>
      </c>
      <c r="M18" s="7">
        <v>6825768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6099584</v>
      </c>
      <c r="K19" s="7">
        <v>3068244</v>
      </c>
      <c r="L19" s="7">
        <v>6801502</v>
      </c>
      <c r="M19" s="7">
        <v>3615632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7832931</v>
      </c>
      <c r="K20" s="7">
        <v>3841485</v>
      </c>
      <c r="L20" s="7">
        <v>6714595</v>
      </c>
      <c r="M20" s="7">
        <v>2885260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18188003</v>
      </c>
      <c r="K21" s="7">
        <v>9760738</v>
      </c>
      <c r="L21" s="7">
        <v>12776575</v>
      </c>
      <c r="M21" s="7">
        <v>7193628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6350000</v>
      </c>
      <c r="K22" s="53">
        <f>SUM(K23:K24)</f>
        <v>0</v>
      </c>
      <c r="L22" s="53">
        <f>SUM(L23:L24)</f>
        <v>5889232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6350000</v>
      </c>
      <c r="K24" s="7"/>
      <c r="L24" s="7">
        <v>5889232</v>
      </c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7399509</v>
      </c>
      <c r="K27" s="53">
        <f>SUM(K28:K32)</f>
        <v>7075272</v>
      </c>
      <c r="L27" s="53">
        <f>SUM(L28:L32)</f>
        <v>9167884</v>
      </c>
      <c r="M27" s="53">
        <f>SUM(M28:M32)</f>
        <v>7506779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7399263</v>
      </c>
      <c r="K29" s="7">
        <v>7075141</v>
      </c>
      <c r="L29" s="7">
        <v>8690785</v>
      </c>
      <c r="M29" s="7">
        <v>7226050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>
        <v>477099</v>
      </c>
      <c r="M30" s="7">
        <v>280729</v>
      </c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246</v>
      </c>
      <c r="K32" s="7">
        <v>131</v>
      </c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10530129</v>
      </c>
      <c r="K33" s="53">
        <f>SUM(K34:K37)</f>
        <v>3534092</v>
      </c>
      <c r="L33" s="53">
        <f>SUM(L34:L37)</f>
        <v>10022641</v>
      </c>
      <c r="M33" s="53">
        <f>SUM(M34:M37)</f>
        <v>4661938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>
        <v>154072</v>
      </c>
      <c r="M34" s="7">
        <v>79510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10530129</v>
      </c>
      <c r="K35" s="7">
        <v>3534092</v>
      </c>
      <c r="L35" s="7">
        <v>9868569</v>
      </c>
      <c r="M35" s="7">
        <v>4582428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1183440135</v>
      </c>
      <c r="K42" s="53">
        <f>K7+K27+K38+K40</f>
        <v>600498811</v>
      </c>
      <c r="L42" s="53">
        <f>L7+L27+L38+L40</f>
        <v>1109622756</v>
      </c>
      <c r="M42" s="53">
        <f>M7+M27+M38+M40</f>
        <v>564735816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1156626315</v>
      </c>
      <c r="K43" s="53">
        <f>K10+K33+K39+K41</f>
        <v>578672302</v>
      </c>
      <c r="L43" s="53">
        <f>L10+L33+L39+L41</f>
        <v>1090555043</v>
      </c>
      <c r="M43" s="53">
        <f>M10+M33+M39+M41</f>
        <v>549610946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26813820</v>
      </c>
      <c r="K44" s="53">
        <f>K42-K43</f>
        <v>21826509</v>
      </c>
      <c r="L44" s="53">
        <f>L42-L43</f>
        <v>19067713</v>
      </c>
      <c r="M44" s="53">
        <f>M42-M43</f>
        <v>15124870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26813820</v>
      </c>
      <c r="K45" s="53">
        <f>IF(K42&gt;K43,K42-K43,0)</f>
        <v>21826509</v>
      </c>
      <c r="L45" s="53">
        <f>IF(L42&gt;L43,L42-L43,0)</f>
        <v>19067713</v>
      </c>
      <c r="M45" s="53">
        <f>IF(M42&gt;M43,M42-M43,0)</f>
        <v>15124870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7934009</v>
      </c>
      <c r="K47" s="7">
        <v>6412743</v>
      </c>
      <c r="L47" s="7">
        <v>4894613</v>
      </c>
      <c r="M47" s="7">
        <v>3788351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18879811</v>
      </c>
      <c r="K48" s="53">
        <f>K44-K47</f>
        <v>15413766</v>
      </c>
      <c r="L48" s="53">
        <f>L44-L47</f>
        <v>14173100</v>
      </c>
      <c r="M48" s="53">
        <f>M44-M47</f>
        <v>11336519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18879811</v>
      </c>
      <c r="K49" s="53">
        <f>IF(K48&gt;0,K48,0)</f>
        <v>15413766</v>
      </c>
      <c r="L49" s="53">
        <f>IF(L48&gt;0,L48,0)</f>
        <v>14173100</v>
      </c>
      <c r="M49" s="53">
        <f>IF(M48&gt;0,M48,0)</f>
        <v>11336519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18879811</v>
      </c>
      <c r="K56" s="6">
        <v>15413766</v>
      </c>
      <c r="L56" s="6">
        <v>14173100</v>
      </c>
      <c r="M56" s="6">
        <v>11336519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18879811</v>
      </c>
      <c r="K67" s="61">
        <f>K56+K66</f>
        <v>15413766</v>
      </c>
      <c r="L67" s="61">
        <f>L56+L66</f>
        <v>14173100</v>
      </c>
      <c r="M67" s="61">
        <f>M56+M66</f>
        <v>11336519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P23" sqref="P23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42187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355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356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26813820</v>
      </c>
      <c r="K7" s="7">
        <v>19067713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7832931</v>
      </c>
      <c r="K8" s="7">
        <v>6714595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v>26627988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373482151</v>
      </c>
      <c r="K10" s="7">
        <v>84455948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408128902</v>
      </c>
      <c r="K13" s="53">
        <f>SUM(K7:K12)</f>
        <v>136866244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75040395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52938144</v>
      </c>
      <c r="K16" s="7">
        <v>53694341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9909961</v>
      </c>
      <c r="K17" s="7">
        <v>2924151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137888500</v>
      </c>
      <c r="K18" s="53">
        <f>SUM(K14:K17)</f>
        <v>56618492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270240402</v>
      </c>
      <c r="K19" s="53">
        <f>IF(K13&gt;K18,K13-K18,0)</f>
        <v>80247752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944596</v>
      </c>
      <c r="K22" s="7">
        <v>142085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762017</v>
      </c>
      <c r="K24" s="7">
        <v>2724158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1706613</v>
      </c>
      <c r="K27" s="53">
        <f>SUM(K22:K26)</f>
        <v>2866243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4144576</v>
      </c>
      <c r="K28" s="7">
        <v>10962960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4144576</v>
      </c>
      <c r="K31" s="53">
        <f>SUM(K28:K30)</f>
        <v>10962960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2437963</v>
      </c>
      <c r="K33" s="53">
        <f>IF(K31&gt;K27,K31-K27,0)</f>
        <v>8096717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95000000</v>
      </c>
      <c r="K36" s="7">
        <v>69981500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95000000</v>
      </c>
      <c r="K38" s="53">
        <f>SUM(K35:K37)</f>
        <v>69981500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214692273</v>
      </c>
      <c r="K39" s="7">
        <v>161994999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1414680</v>
      </c>
      <c r="K41" s="7">
        <v>1100936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216106953</v>
      </c>
      <c r="K44" s="53">
        <f>SUM(K39:K43)</f>
        <v>163095935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121106953</v>
      </c>
      <c r="K46" s="53">
        <f>IF(K44&gt;K38,K44-K38,0)</f>
        <v>93114435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146695486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20963400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19540285</v>
      </c>
      <c r="K49" s="7">
        <v>66594027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146695486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20963400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166235771</v>
      </c>
      <c r="K52" s="61">
        <f>K49+K50-K51</f>
        <v>45630627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7" sqref="K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41640</v>
      </c>
      <c r="F2" s="43" t="s">
        <v>250</v>
      </c>
      <c r="G2" s="285">
        <v>41820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94205280</v>
      </c>
      <c r="K5" s="45">
        <v>134967180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-9243180</v>
      </c>
      <c r="K6" s="46">
        <v>-9243180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88587743</v>
      </c>
      <c r="K7" s="46">
        <v>88587744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204974597</v>
      </c>
      <c r="K8" s="46">
        <v>206911335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42698639</v>
      </c>
      <c r="K9" s="46">
        <v>14173100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421223079</v>
      </c>
      <c r="K14" s="79">
        <f>SUM(K5:K13)</f>
        <v>435396179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2014-07-30T10:45:03Z</cp:lastPrinted>
  <dcterms:created xsi:type="dcterms:W3CDTF">2008-10-17T11:51:54Z</dcterms:created>
  <dcterms:modified xsi:type="dcterms:W3CDTF">2014-07-30T10:45:10Z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