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<sst xmlns="http://schemas.openxmlformats.org/spreadsheetml/2006/main" count="396" uniqueCount="344">
  <si>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</si>
  <si>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</si>
  <si>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</si>
  <si>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</si>
  <si>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</si>
  <si>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</si>
  <si>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</si>
  <si>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</si>
  <si>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</si>
  <si>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</si>
  <si>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</si>
  <si>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</si>
  <si>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</si>
  <si>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</si>
  <si>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</si>
  <si>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</si>
  <si>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</si>
  <si>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</si>
  <si>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</si>
  <si>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</si>
  <si>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</si>
  <si>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</si>
  <si>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</si>
  <si>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</si>
  <si>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</si>
  <si>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</si>
  <si>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</si>
  <si>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</si>
  <si>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</si>
  <si>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</si>
  <si>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</si>
  <si>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</si>
  <si>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</si>
  <si>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</si>
  <si>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</si>
  <si>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</si>
  <si>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</si>
  <si>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</si>
  <si>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</si>
  <si>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</si>
  <si>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</si>
  <si>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</si>
  <si>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</si>
  <si>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</si>
  <si>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</si>
  <si>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</si>
  <si>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</si>
  <si>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</si>
  <si>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</si>
  <si>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</si>
  <si>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</si>
  <si>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</si>
  <si>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</si>
  <si>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</si>
  <si>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</si>
  <si>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</si>
  <si>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</si>
  <si>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</si>
  <si>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</si>
  <si>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</si>
  <si>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</si>
  <si>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</si>
  <si>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</si>
  <si>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</si>
  <si>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</si>
  <si>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</si>
  <si>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</si>
  <si>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</si>
  <si>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</si>
  <si>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</si>
  <si>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</si>
  <si>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</si>
  <si>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</si>
  <si>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</si>
  <si>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</si>
  <si>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</si>
  <si>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</si>
  <si>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</si>
  <si>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</si>
  <si>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</si>
  <si>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</si>
  <si>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</si>
  <si>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</si>
  <si>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</si>
  <si>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</si>
  <si>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</si>
  <si>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</si>
  <si>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</si>
  <si>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</si>
  <si>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</si>
  <si>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</si>
  <si>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</si>
  <si>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</si>
  <si>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</si>
  <si>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</si>
  <si>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</si>
  <si>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</si>
  <si>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</si>
  <si>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</si>
  <si>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</si>
  <si>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</si>
  <si>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</si>
  <si>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</si>
  <si>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</si>
  <si>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</si>
  <si>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</si>
  <si>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</si>
  <si>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</si>
  <si>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</si>
  <si>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</si>
  <si>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</si>
  <si>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</si>
  <si>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</si>
  <si>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</si>
  <si>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</si>
  <si>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</si>
  <si>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</si>
  <si>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</si>
  <si>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</si>
  <si>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</si>
  <si>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</si>
  <si>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</si>
  <si>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</si>
  <si>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</si>
  <si>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</si>
  <si>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</si>
  <si>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</si>
  <si>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</si>
  <si>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</si>
  <si>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</si>
  <si>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</si>
  <si>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</si>
  <si>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</si>
  <si>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</si>
  <si>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</si>
  <si>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</si>
  <si>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</si>
  <si>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</si>
  <si>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</si>
  <si>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</si>
  <si>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</si>
  <si>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</si>
  <si>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</si>
  <si>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</si>
  <si>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</si>
  <si>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</si>
  <si>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</si>
  <si>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</si>
  <si>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</si>
  <si>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</si>
  <si>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</si>
  <si>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</si>
  <si>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</si>
  <si>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</si>
  <si>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</si>
  <si>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</si>
  <si>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</si>
  <si>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</si>
  <si>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</si>
  <si>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</si>
  <si>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</si>
  <si>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</si>
  <si>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</si>
  <si>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</si>
  <si>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</si>
  <si>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</si>
  <si>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</si>
  <si>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</si>
  <si>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</si>
  <si>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</si>
  <si>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</si>
  <si>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</si>
  <si>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</si>
  <si>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</si>
  <si>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</si>
  <si>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</si>
  <si>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</si>
  <si>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</si>
  <si>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</si>
  <si>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</si>
  <si>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</si>
  <si>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</si>
  <si>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</si>
  <si>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</si>
  <si>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</si>
  <si>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</si>
  <si>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</si>
  <si>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</si>
  <si>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</si>
  <si>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</si>
  <si>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</si>
  <si>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</si>
  <si>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</si>
  <si>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</si>
  <si>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</si>
  <si>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</si>
  <si>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</si>
  <si>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</si>
  <si>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</si>
  <si>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</si>
  <si>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</si>
  <si>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</si>
  <si>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</si>
  <si>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</si>
  <si>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</si>
  <si>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</si>
  <si>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</si>
  <si>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</si>
  <si>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</si>
  <si>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</si>
  <si>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</si>
  <si>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</si>
  <si>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</si>
  <si>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</si>
  <si>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</si>
  <si>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</si>
  <si>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</si>
  <si>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</si>
  <si>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</si>
  <si>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</si>
  <si>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</si>
  <si>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</si>
  <si>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</si>
  <si>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</si>
  <si>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</si>
  <si>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</si>
  <si>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</si>
  <si>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</si>
  <si>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</si>
  <si>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</si>
  <si>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</si>
  <si>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</si>
  <si>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</si>
  <si>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</si>
  <si>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</si>
  <si>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</si>
  <si>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</si>
  <si>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</si>
  <si>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</si>
  <si>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</si>
  <si>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</si>
  <si>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</si>
  <si>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</si>
  <si>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</si>
  <si>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</si>
  <si>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</si>
  <si>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</si>
  <si>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</si>
  <si>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</si>
  <si>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</si>
  <si>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</si>
  <si>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</si>
  <si>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</si>
  <si>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</si>
  <si>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</si>
  <si>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</si>
  <si>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</si>
  <si>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</si>
  <si>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</si>
  <si>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</si>
  <si>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</si>
  <si>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</si>
  <si>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</si>
  <si>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</si>
  <si>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</si>
  <si>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</si>
  <si>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</si>
  <si>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</si>
  <si>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</si>
  <si>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</si>
  <si>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</si>
  <si>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</si>
  <si>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</si>
  <si>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</si>
  <si>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</si>
  <si>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</si>
  <si>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</si>
  <si>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</si>
  <si>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</si>
  <si>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</si>
  <si>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</si>
  <si>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</si>
  <si>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</si>
  <si>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</si>
  <si>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</si>
  <si>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</si>
  <si>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</si>
  <si>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</si>
  <si>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</si>
  <si>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</si>
  <si>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</si>
  <si>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</si>
  <si>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</si>
  <si>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</si>
  <si>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</si>
  <si>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</si>
  <si>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</si>
  <si>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</si>
  <si>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</si>
  <si>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</si>
  <si>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</si>
  <si>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</si>
  <si>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</si>
  <si>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</si>
  <si>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</si>
  <si>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</si>
  <si>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</si>
  <si>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</si>
  <si>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</si>
  <si>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</si>
  <si>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</si>
  <si>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</si>
  <si>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</si>
  <si>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</si>
  <si>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</si>
  <si>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</si>
  <si>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</si>
  <si>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</si>
  <si>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</si>
  <si>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</si>
  <si>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</si>
  <si>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</si>
  <si>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</si>
  <si>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1.1.2014.</t>
  </si>
  <si>
    <t>03209741</t>
  </si>
  <si>
    <t>080027531</t>
  </si>
  <si>
    <t>94818858923</t>
  </si>
  <si>
    <t>MEDIKA d.d.</t>
  </si>
  <si>
    <t>ZAGREB</t>
  </si>
  <si>
    <t>CAPRAŠKA 1</t>
  </si>
  <si>
    <t>www.medika.hr</t>
  </si>
  <si>
    <t>GRAD ZAGREB</t>
  </si>
  <si>
    <t>4646</t>
  </si>
  <si>
    <t>012412551</t>
  </si>
  <si>
    <t>012371441</t>
  </si>
  <si>
    <t>RADMILOVIĆ DIJANA</t>
  </si>
  <si>
    <t>medika.uprava@medika.hr</t>
  </si>
  <si>
    <t>HERCEG JASMINKO</t>
  </si>
  <si>
    <t>stanje na dan 31.03.2014.</t>
  </si>
  <si>
    <t>Obveznik: MEDIKA d.d._____________________________________________________________</t>
  </si>
  <si>
    <t>u razdoblju 1.1.2014 do 31.3.21014.</t>
  </si>
  <si>
    <t>Obveznik: MEDIKA d.d.</t>
  </si>
  <si>
    <t>u razdoblju 1.1.2014. do 31.3.2014.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</si>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</sst>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D25" sqref="D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336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328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357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343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333</v>
      </c>
      <c r="D48" s="174"/>
      <c r="E48" s="175"/>
      <c r="F48" s="16"/>
      <c r="G48" s="51" t="s">
        <v>271</v>
      </c>
      <c r="H48" s="173" t="s">
        <v>334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336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K110" sqref="K110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339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235510659</v>
      </c>
      <c r="K8" s="53">
        <f>K9+K16+K26+K35+K39</f>
        <v>235244187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19640383</v>
      </c>
      <c r="K9" s="53">
        <f>SUM(K10:K15)</f>
        <v>18542237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5873164</v>
      </c>
      <c r="K11" s="7">
        <v>4783439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11929586</v>
      </c>
      <c r="K12" s="7">
        <v>11929586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106987</v>
      </c>
      <c r="K13" s="7">
        <v>106988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1730646</v>
      </c>
      <c r="K14" s="7">
        <v>1722224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146572413</v>
      </c>
      <c r="K16" s="53">
        <f>SUM(K17:K25)</f>
        <v>147379229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102542496</v>
      </c>
      <c r="K18" s="7">
        <v>101647097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4263093</v>
      </c>
      <c r="K19" s="7">
        <v>4448835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7682896</v>
      </c>
      <c r="K20" s="7">
        <v>7479202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6007726</v>
      </c>
      <c r="K22" s="7">
        <v>5318486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9347737</v>
      </c>
      <c r="K23" s="7">
        <v>11757144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733750</v>
      </c>
      <c r="K24" s="7">
        <v>733750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68856720</v>
      </c>
      <c r="K26" s="53">
        <f>SUM(K27:K34)</f>
        <v>68881578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59148400</v>
      </c>
      <c r="K27" s="7">
        <v>59148400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9708320</v>
      </c>
      <c r="K32" s="7">
        <v>9733178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441143</v>
      </c>
      <c r="K39" s="7">
        <v>441143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1625481613</v>
      </c>
      <c r="K40" s="53">
        <f>K41+K49+K56+K64</f>
        <v>1736202886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211243565</v>
      </c>
      <c r="K41" s="53">
        <f>SUM(K42:K48)</f>
        <v>219847746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96103</v>
      </c>
      <c r="K42" s="7">
        <v>96233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209998864</v>
      </c>
      <c r="K45" s="7">
        <v>215405654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1148598</v>
      </c>
      <c r="K46" s="7">
        <v>4345859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1312175181</v>
      </c>
      <c r="K49" s="53">
        <f>SUM(K50:K55)</f>
        <v>1435173035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246515688</v>
      </c>
      <c r="K50" s="7">
        <v>258051740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1056109550</v>
      </c>
      <c r="K51" s="7">
        <v>1170491006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27994</v>
      </c>
      <c r="K53" s="7">
        <v>24389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5654012</v>
      </c>
      <c r="K54" s="7">
        <v>5482112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3867937</v>
      </c>
      <c r="K55" s="7">
        <v>1123788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50405113</v>
      </c>
      <c r="K56" s="53">
        <f>SUM(K57:K63)</f>
        <v>35670799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50405113</v>
      </c>
      <c r="K62" s="7">
        <v>35670799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51657754</v>
      </c>
      <c r="K64" s="7">
        <v>45511306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728889</v>
      </c>
      <c r="K65" s="7">
        <v>5202456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1861721161</v>
      </c>
      <c r="K66" s="53">
        <f>K7+K8+K40+K65</f>
        <v>1976649529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185013175</v>
      </c>
      <c r="K67" s="8">
        <v>171709638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388050446</v>
      </c>
      <c r="K69" s="54">
        <f>K70+K71+K72+K78+K79+K82+K85</f>
        <v>390954569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94205280</v>
      </c>
      <c r="K70" s="7">
        <v>94205280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-9243180</v>
      </c>
      <c r="K71" s="7">
        <v>-9243180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88587744</v>
      </c>
      <c r="K72" s="53">
        <f>K73+K74-K75+K76+K77</f>
        <v>88587744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10486459</v>
      </c>
      <c r="K75" s="7">
        <v>10486459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173091313</v>
      </c>
      <c r="K79" s="53">
        <f>K80-K81</f>
        <v>214500601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173091313</v>
      </c>
      <c r="K80" s="7">
        <v>214500601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41409289</v>
      </c>
      <c r="K82" s="53">
        <f>K83-K84</f>
        <v>2904124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41409289</v>
      </c>
      <c r="K83" s="7">
        <v>2904124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515583</v>
      </c>
      <c r="K86" s="53">
        <f>SUM(K87:K89)</f>
        <v>515583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515583</v>
      </c>
      <c r="K87" s="7">
        <v>515583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5638314</v>
      </c>
      <c r="K90" s="53">
        <f>SUM(K91:K99)</f>
        <v>13738150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5638314</v>
      </c>
      <c r="K93" s="7">
        <v>13738150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1466203854</v>
      </c>
      <c r="K100" s="53">
        <f>SUM(K101:K112)</f>
        <v>1570000411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122955376</v>
      </c>
      <c r="K101" s="7">
        <v>124791519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309262788</v>
      </c>
      <c r="K103" s="7">
        <v>329085713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417048</v>
      </c>
      <c r="K104" s="7">
        <v>3046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1021690528</v>
      </c>
      <c r="K105" s="7">
        <v>1105965915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5106170</v>
      </c>
      <c r="K108" s="7">
        <v>4502221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4116250</v>
      </c>
      <c r="K109" s="7">
        <v>3619329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2654660</v>
      </c>
      <c r="K112" s="7">
        <v>2031634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1312964</v>
      </c>
      <c r="K113" s="7">
        <v>1440816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1861721161</v>
      </c>
      <c r="K114" s="53">
        <f>K69+K86+K90+K100+K113</f>
        <v>1976649529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185013175</v>
      </c>
      <c r="K115" s="8">
        <v>171709638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560618757</v>
      </c>
      <c r="K7" s="54">
        <f>SUM(K8:K9)</f>
        <v>560618757</v>
      </c>
      <c r="L7" s="54">
        <f>SUM(L8:L9)</f>
        <v>526896643</v>
      </c>
      <c r="M7" s="54">
        <f>SUM(M8:M9)</f>
        <v>526896643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556560780</v>
      </c>
      <c r="K8" s="7">
        <v>556560780</v>
      </c>
      <c r="L8" s="7">
        <v>522999001</v>
      </c>
      <c r="M8" s="7">
        <v>522999001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4057977</v>
      </c>
      <c r="K9" s="7">
        <v>4057977</v>
      </c>
      <c r="L9" s="7">
        <v>3897642</v>
      </c>
      <c r="M9" s="7">
        <v>3897642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550308453</v>
      </c>
      <c r="K10" s="53">
        <f>K11+K12+K16+K20+K21+K22+K25+K26</f>
        <v>550308453</v>
      </c>
      <c r="L10" s="53">
        <f>L11+L12+L16+L20+L21+L22+L25+L26</f>
        <v>519552107</v>
      </c>
      <c r="M10" s="53">
        <f>M11+M12+M16+M20+M21+M22+M25+M26</f>
        <v>519552107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521248107</v>
      </c>
      <c r="K12" s="53">
        <f>SUM(K13:K15)</f>
        <v>521248107</v>
      </c>
      <c r="L12" s="53">
        <f>SUM(L13:L15)</f>
        <v>493808702</v>
      </c>
      <c r="M12" s="53">
        <f>SUM(M13:M15)</f>
        <v>493808702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2658974</v>
      </c>
      <c r="K13" s="7">
        <v>2658974</v>
      </c>
      <c r="L13" s="7">
        <v>2313389</v>
      </c>
      <c r="M13" s="7">
        <v>2313389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513857193</v>
      </c>
      <c r="K14" s="7">
        <v>513857193</v>
      </c>
      <c r="L14" s="7">
        <v>486950017</v>
      </c>
      <c r="M14" s="7">
        <v>486950017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4731940</v>
      </c>
      <c r="K15" s="7">
        <v>4731940</v>
      </c>
      <c r="L15" s="7">
        <v>4545296</v>
      </c>
      <c r="M15" s="7">
        <v>4545296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12186957</v>
      </c>
      <c r="K16" s="53">
        <f>SUM(K17:K19)</f>
        <v>12186957</v>
      </c>
      <c r="L16" s="53">
        <f>SUM(L17:L19)</f>
        <v>12466429</v>
      </c>
      <c r="M16" s="53">
        <f>SUM(M17:M19)</f>
        <v>12466429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7050905</v>
      </c>
      <c r="K17" s="7">
        <v>7050905</v>
      </c>
      <c r="L17" s="7">
        <v>7211805</v>
      </c>
      <c r="M17" s="7">
        <v>7211805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3528051</v>
      </c>
      <c r="K18" s="7">
        <v>3528051</v>
      </c>
      <c r="L18" s="7">
        <v>3612781</v>
      </c>
      <c r="M18" s="7">
        <v>3612781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1608001</v>
      </c>
      <c r="K19" s="7">
        <v>1608001</v>
      </c>
      <c r="L19" s="7">
        <v>1641843</v>
      </c>
      <c r="M19" s="7">
        <v>1641843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3407680</v>
      </c>
      <c r="K20" s="7">
        <v>3407680</v>
      </c>
      <c r="L20" s="7">
        <v>3100819</v>
      </c>
      <c r="M20" s="7">
        <v>3100819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7115709</v>
      </c>
      <c r="K21" s="7">
        <v>7115709</v>
      </c>
      <c r="L21" s="7">
        <v>4288788</v>
      </c>
      <c r="M21" s="7">
        <v>4288788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6350000</v>
      </c>
      <c r="K22" s="53">
        <f>SUM(K23:K24)</f>
        <v>6350000</v>
      </c>
      <c r="L22" s="53">
        <f>SUM(L23:L24)</f>
        <v>5887369</v>
      </c>
      <c r="M22" s="53">
        <f>SUM(M23:M24)</f>
        <v>5887369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6350000</v>
      </c>
      <c r="K24" s="7">
        <v>6350000</v>
      </c>
      <c r="L24" s="7">
        <v>5887369</v>
      </c>
      <c r="M24" s="7">
        <v>5887369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311758</v>
      </c>
      <c r="K27" s="53">
        <f>SUM(K28:K32)</f>
        <v>311758</v>
      </c>
      <c r="L27" s="53">
        <f>SUM(L28:L32)</f>
        <v>1429537</v>
      </c>
      <c r="M27" s="53">
        <f>SUM(M28:M32)</f>
        <v>1429537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311758</v>
      </c>
      <c r="K29" s="7">
        <v>311758</v>
      </c>
      <c r="L29" s="7">
        <v>1429537</v>
      </c>
      <c r="M29" s="7">
        <v>1429537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6098663</v>
      </c>
      <c r="K33" s="53">
        <f>SUM(K34:K37)</f>
        <v>6098663</v>
      </c>
      <c r="L33" s="53">
        <f>SUM(L34:L37)</f>
        <v>4901908</v>
      </c>
      <c r="M33" s="53">
        <f>SUM(M34:M37)</f>
        <v>4901908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6098663</v>
      </c>
      <c r="K35" s="7">
        <v>6098663</v>
      </c>
      <c r="L35" s="7">
        <v>4901908</v>
      </c>
      <c r="M35" s="7">
        <v>4901908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560930515</v>
      </c>
      <c r="K42" s="53">
        <f>K7+K27+K38+K40</f>
        <v>560930515</v>
      </c>
      <c r="L42" s="53">
        <f>L7+L27+L38+L40</f>
        <v>528326180</v>
      </c>
      <c r="M42" s="53">
        <f>M7+M27+M38+M40</f>
        <v>528326180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556407116</v>
      </c>
      <c r="K43" s="53">
        <f>K10+K33+K39+K41</f>
        <v>556407116</v>
      </c>
      <c r="L43" s="53">
        <f>L10+L33+L39+L41</f>
        <v>524454015</v>
      </c>
      <c r="M43" s="53">
        <f>M10+M33+M39+M41</f>
        <v>524454015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4523399</v>
      </c>
      <c r="K44" s="53">
        <f>K42-K43</f>
        <v>4523399</v>
      </c>
      <c r="L44" s="53">
        <f>L42-L43</f>
        <v>3872165</v>
      </c>
      <c r="M44" s="53">
        <f>M42-M43</f>
        <v>3872165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4523399</v>
      </c>
      <c r="K45" s="53">
        <f>IF(K42&gt;K43,K42-K43,0)</f>
        <v>4523399</v>
      </c>
      <c r="L45" s="53">
        <f>IF(L42&gt;L43,L42-L43,0)</f>
        <v>3872165</v>
      </c>
      <c r="M45" s="53">
        <f>IF(M42&gt;M43,M42-M43,0)</f>
        <v>3872165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1357020</v>
      </c>
      <c r="K47" s="7">
        <v>1357020</v>
      </c>
      <c r="L47" s="7">
        <v>968041</v>
      </c>
      <c r="M47" s="7">
        <v>968041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3166379</v>
      </c>
      <c r="K48" s="53">
        <f>K44-K47</f>
        <v>3166379</v>
      </c>
      <c r="L48" s="53">
        <f>L44-L47</f>
        <v>2904124</v>
      </c>
      <c r="M48" s="53">
        <f>M44-M47</f>
        <v>2904124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3166379</v>
      </c>
      <c r="K49" s="53">
        <f>IF(K48&gt;0,K48,0)</f>
        <v>3166379</v>
      </c>
      <c r="L49" s="53">
        <f>IF(L48&gt;0,L48,0)</f>
        <v>2904124</v>
      </c>
      <c r="M49" s="53">
        <f>IF(M48&gt;0,M48,0)</f>
        <v>2904124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3166379</v>
      </c>
      <c r="K56" s="6">
        <v>3166379</v>
      </c>
      <c r="L56" s="6">
        <v>2904124</v>
      </c>
      <c r="M56" s="6">
        <v>2904124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3166379</v>
      </c>
      <c r="K67" s="61">
        <f>K56+K66</f>
        <v>3166379</v>
      </c>
      <c r="L67" s="61">
        <f>L56+L66</f>
        <v>2904124</v>
      </c>
      <c r="M67" s="61">
        <f>M56+M66</f>
        <v>2904124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4523399</v>
      </c>
      <c r="K7" s="7">
        <v>3872165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3407680</v>
      </c>
      <c r="K8" s="7">
        <v>3100819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46162723.3</v>
      </c>
      <c r="K9" s="7">
        <v>83973631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>
        <v>9534012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54093802.3</v>
      </c>
      <c r="K13" s="53">
        <f>SUM(K7:K12)</f>
        <v>100480627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125791516</v>
      </c>
      <c r="K15" s="7">
        <v>122997853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10776012</v>
      </c>
      <c r="K16" s="7">
        <v>8604182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1532510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138100038</v>
      </c>
      <c r="K18" s="53">
        <f>SUM(K14:K17)</f>
        <v>131602035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84006235.7</v>
      </c>
      <c r="K20" s="53">
        <f>IF(K18&gt;K13,K18-K13,0)</f>
        <v>31121408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789476</v>
      </c>
      <c r="K22" s="7">
        <v>2120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217253</v>
      </c>
      <c r="K24" s="7">
        <v>1225705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1006729</v>
      </c>
      <c r="K27" s="53">
        <f>SUM(K22:K26)</f>
        <v>1227825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820468</v>
      </c>
      <c r="K28" s="7">
        <v>3452444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820468</v>
      </c>
      <c r="K31" s="53">
        <f>SUM(K28:K30)</f>
        <v>3452444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186261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2224619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80000000</v>
      </c>
      <c r="K36" s="7">
        <v>67536601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80000000</v>
      </c>
      <c r="K38" s="53">
        <f>SUM(K35:K37)</f>
        <v>67536601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3899991</v>
      </c>
      <c r="K39" s="7">
        <v>39666667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681567</v>
      </c>
      <c r="K41" s="7">
        <v>670355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4581558</v>
      </c>
      <c r="K44" s="53">
        <f>SUM(K39:K43)</f>
        <v>40337022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75418442</v>
      </c>
      <c r="K45" s="53">
        <f>IF(K38&gt;K44,K38-K44,0)</f>
        <v>27199579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8401532.700000003</v>
      </c>
      <c r="K48" s="53">
        <f>IF(K20-K19+K33-K32+K46-K45&gt;0,K20-K19+K33-K32+K46-K45,0)</f>
        <v>6146448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15343167</v>
      </c>
      <c r="K49" s="7">
        <v>51657754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8401533</v>
      </c>
      <c r="K51" s="7">
        <v>6146448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6941634</v>
      </c>
      <c r="K52" s="61">
        <f>K49+K50-K51</f>
        <v>45511306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9.57421875" style="76" bestFit="1" customWidth="1"/>
    <col min="11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41640</v>
      </c>
      <c r="F2" s="43" t="s">
        <v>250</v>
      </c>
      <c r="G2" s="269">
        <v>41729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94205280</v>
      </c>
      <c r="K5" s="45">
        <v>94205280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-9243180</v>
      </c>
      <c r="K6" s="46">
        <v>-9243180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88587744</v>
      </c>
      <c r="K7" s="46">
        <v>88587744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173091313</v>
      </c>
      <c r="K8" s="46">
        <v>214500601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41409289</v>
      </c>
      <c r="K9" s="46">
        <v>2904124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388050446</v>
      </c>
      <c r="K14" s="79">
        <f>SUM(K5:K13)</f>
        <v>390954569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2014-04-22T10:51:33Z</cp:lastPrinted>
  <dcterms:created xsi:type="dcterms:W3CDTF">2008-10-17T11:51:54Z</dcterms:created>
  <dcterms:modified xsi:type="dcterms:W3CDTF">2014-04-28T12:22:38Z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