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3">'NT_I'!$A$2:$K$52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<sst xmlns="http://schemas.openxmlformats.org/spreadsheetml/2006/main" count="410" uniqueCount="357">
  <si>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</si>
  <si>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</si>
  <si>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</si>
  <si>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</si>
  <si>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</si>
  <si>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</si>
  <si>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</si>
  <si>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</si>
  <si>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</si>
  <si>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</si>
  <si>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</si>
  <si>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</si>
  <si>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</si>
  <si>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</si>
  <si>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</si>
  <si>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</si>
  <si>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</si>
  <si>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</si>
  <si>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</si>
  <si>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</si>
  <si>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</si>
  <si>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</si>
  <si>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</si>
  <si>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</si>
  <si>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</si>
  <si>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</si>
  <si>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</si>
  <si>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</si>
  <si>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</si>
  <si>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</si>
  <si>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</si>
  <si>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</si>
  <si>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</si>
  <si>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</si>
  <si>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</si>
  <si>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</si>
  <si>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</si>
  <si>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</si>
  <si>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</si>
  <si>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</si>
  <si>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</si>
  <si>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</si>
  <si>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</si>
  <si>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</si>
  <si>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</si>
  <si>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</si>
  <si>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</si>
  <si>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</si>
  <si>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</si>
  <si>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</si>
  <si>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</si>
  <si>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</si>
  <si>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</si>
  <si>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</si>
  <si>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</si>
  <si>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</si>
  <si>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</si>
  <si>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</si>
  <si>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</si>
  <si>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</si>
  <si>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</si>
  <si>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</si>
  <si>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</si>
  <si>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</si>
  <si>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</si>
  <si>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</si>
  <si>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</si>
  <si>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</si>
  <si>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</si>
  <si>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</si>
  <si>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</si>
  <si>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</si>
  <si>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</si>
  <si>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</si>
  <si>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</si>
  <si>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</si>
  <si>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</si>
  <si>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</si>
  <si>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</si>
  <si>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</si>
  <si>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</si>
  <si>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</si>
  <si>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</si>
  <si>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</si>
  <si>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</si>
  <si>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</si>
  <si>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</si>
  <si>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</si>
  <si>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</si>
  <si>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</si>
  <si>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</si>
  <si>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</si>
  <si>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</si>
  <si>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</si>
  <si>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</si>
  <si>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</si>
  <si>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</si>
  <si>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</si>
  <si>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</si>
  <si>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</si>
  <si>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</si>
  <si>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</si>
  <si>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</si>
  <si>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</si>
  <si>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</si>
  <si>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</si>
  <si>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</si>
  <si>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</si>
  <si>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</si>
  <si>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</si>
  <si>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</si>
  <si>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</si>
  <si>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</si>
  <si>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</si>
  <si>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</si>
  <si>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</si>
  <si>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</si>
  <si>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</si>
  <si>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</si>
  <si>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</si>
  <si>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</si>
  <si>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</si>
  <si>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</si>
  <si>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</si>
  <si>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</si>
  <si>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</si>
  <si>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</si>
  <si>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</si>
  <si>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</si>
  <si>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</si>
  <si>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</si>
  <si>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</si>
  <si>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</si>
  <si>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</si>
  <si>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</si>
  <si>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</si>
  <si>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</si>
  <si>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</si>
  <si>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</si>
  <si>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</si>
  <si>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</si>
  <si>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</si>
  <si>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</si>
  <si>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</si>
  <si>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</si>
  <si>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</si>
  <si>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</si>
  <si>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</si>
  <si>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</si>
  <si>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</si>
  <si>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</si>
  <si>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</si>
  <si>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</si>
  <si>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</si>
  <si>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</si>
  <si>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</si>
  <si>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</si>
  <si>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</si>
  <si>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</si>
  <si>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</si>
  <si>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</si>
  <si>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</si>
  <si>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</si>
  <si>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</si>
  <si>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</si>
  <si>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</si>
  <si>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</si>
  <si>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</si>
  <si>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</si>
  <si>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</si>
  <si>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</si>
  <si>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</si>
  <si>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</si>
  <si>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</si>
  <si>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</si>
  <si>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</si>
  <si>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</si>
  <si>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</si>
  <si>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</si>
  <si>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</si>
  <si>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</si>
  <si>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</si>
  <si>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</si>
  <si>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</si>
  <si>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</si>
  <si>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</si>
  <si>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</si>
  <si>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</si>
  <si>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</si>
  <si>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</si>
  <si>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</si>
  <si>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</si>
  <si>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</si>
  <si>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</si>
  <si>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</si>
  <si>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</si>
  <si>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</si>
  <si>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</si>
  <si>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</si>
  <si>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</si>
  <si>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</si>
  <si>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</si>
  <si>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</si>
  <si>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</si>
  <si>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</si>
  <si>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</si>
  <si>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</si>
  <si>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</si>
  <si>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</si>
  <si>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</si>
  <si>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</si>
  <si>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</si>
  <si>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</si>
  <si>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</si>
  <si>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</si>
  <si>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</si>
  <si>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</si>
  <si>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</si>
  <si>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</si>
  <si>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</si>
  <si>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</si>
  <si>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</si>
  <si>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</si>
  <si>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</si>
  <si>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</si>
  <si>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</si>
  <si>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</si>
  <si>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</si>
  <si>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</si>
  <si>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</si>
  <si>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</si>
  <si>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</si>
  <si>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</si>
  <si>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</si>
  <si>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</si>
  <si>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</si>
  <si>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</si>
  <si>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</si>
  <si>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</si>
  <si>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</si>
  <si>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</si>
  <si>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</si>
  <si>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</si>
  <si>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</si>
  <si>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</si>
  <si>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</si>
  <si>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</si>
  <si>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</si>
  <si>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</si>
  <si>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</si>
  <si>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</si>
  <si>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</si>
  <si>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</si>
  <si>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</si>
  <si>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</si>
  <si>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</si>
  <si>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</si>
  <si>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</si>
  <si>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</si>
  <si>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</si>
  <si>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</si>
  <si>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</si>
  <si>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</si>
  <si>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</si>
  <si>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</si>
  <si>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</si>
  <si>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</si>
  <si>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</si>
  <si>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</si>
  <si>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</si>
  <si>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</si>
  <si>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</si>
  <si>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</si>
  <si>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</si>
  <si>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</si>
  <si>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</si>
  <si>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</si>
  <si>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</si>
  <si>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</si>
  <si>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</si>
  <si>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</si>
  <si>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</si>
  <si>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</si>
  <si>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</si>
  <si>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</si>
  <si>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</si>
  <si>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</si>
  <si>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</si>
  <si>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</si>
  <si>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</si>
  <si>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</si>
  <si>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</si>
  <si>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</si>
  <si>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</si>
  <si>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</si>
  <si>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</si>
  <si>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</si>
  <si>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</si>
  <si>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</si>
  <si>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</si>
  <si>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</si>
  <si>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</si>
  <si>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</si>
  <si>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</si>
  <si>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</si>
  <si>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</si>
  <si>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</si>
  <si>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</si>
  <si>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</si>
  <si>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</si>
  <si>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</si>
  <si>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</si>
  <si>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</si>
  <si>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</si>
  <si>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</si>
  <si>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</si>
  <si>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</si>
  <si>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</si>
  <si>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</si>
  <si>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</si>
  <si>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</si>
  <si>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</si>
  <si>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</si>
  <si>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</si>
  <si>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</si>
  <si>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</si>
  <si>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</si>
  <si>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</si>
  <si>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</t>
  </si>
  <si>
    <t>medika.uprava@medika.hr</t>
  </si>
  <si>
    <t>www.medika.hr</t>
  </si>
  <si>
    <t>GRAD ZAGREB</t>
  </si>
  <si>
    <t>4646</t>
  </si>
  <si>
    <t>DA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</si>
  <si>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</si>
  <si>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</si>
  <si>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</si>
  <si>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</si>
  <si>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</si>
  <si>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</si>
  <si>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</si>
  <si>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</si>
  <si>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</si>
  <si>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</si>
  <si>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</si>
  <si>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Ljekarna Elvira Štimac</t>
  </si>
  <si>
    <t>Opatija</t>
  </si>
  <si>
    <t>80005110</t>
  </si>
  <si>
    <t>RADMILOVIĆ DIJANA</t>
  </si>
  <si>
    <t>01242551</t>
  </si>
  <si>
    <t>012371441</t>
  </si>
  <si>
    <t>HERCEG JASMINKO</t>
  </si>
  <si>
    <t>stanje na dan 31.12.2013</t>
  </si>
  <si>
    <t>Obveznik: MEDIKA d.d._____________________________________________________________</t>
  </si>
  <si>
    <t>u razdoblju1.1.2013. do 31.12.2013</t>
  </si>
  <si>
    <t>u razdoblju 1.1.2013 do 31.12.2013</t>
  </si>
  <si>
    <t>ZU Ljekarne Prima Pharme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</si>
</sst>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32" sqref="E32:G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41275</v>
      </c>
      <c r="F2" s="12"/>
      <c r="G2" s="13" t="s">
        <v>250</v>
      </c>
      <c r="H2" s="120">
        <v>41639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745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333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356</v>
      </c>
      <c r="B30" s="163"/>
      <c r="C30" s="163"/>
      <c r="D30" s="164"/>
      <c r="E30" s="162" t="s">
        <v>334</v>
      </c>
      <c r="F30" s="163"/>
      <c r="G30" s="163"/>
      <c r="H30" s="131" t="s">
        <v>335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336</v>
      </c>
      <c r="B32" s="163"/>
      <c r="C32" s="163"/>
      <c r="D32" s="164"/>
      <c r="E32" s="162" t="s">
        <v>337</v>
      </c>
      <c r="F32" s="163"/>
      <c r="G32" s="163"/>
      <c r="H32" s="131" t="s">
        <v>338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339</v>
      </c>
      <c r="B34" s="163"/>
      <c r="C34" s="163"/>
      <c r="D34" s="164"/>
      <c r="E34" s="162" t="s">
        <v>340</v>
      </c>
      <c r="F34" s="163"/>
      <c r="G34" s="163"/>
      <c r="H34" s="131" t="s">
        <v>341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342</v>
      </c>
      <c r="B36" s="163"/>
      <c r="C36" s="163"/>
      <c r="D36" s="164"/>
      <c r="E36" s="162" t="s">
        <v>343</v>
      </c>
      <c r="F36" s="163"/>
      <c r="G36" s="163"/>
      <c r="H36" s="131" t="s">
        <v>344</v>
      </c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 t="s">
        <v>345</v>
      </c>
      <c r="B38" s="163"/>
      <c r="C38" s="163"/>
      <c r="D38" s="164"/>
      <c r="E38" s="162" t="s">
        <v>346</v>
      </c>
      <c r="F38" s="163"/>
      <c r="G38" s="163"/>
      <c r="H38" s="131" t="s">
        <v>347</v>
      </c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348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349</v>
      </c>
      <c r="D48" s="174"/>
      <c r="E48" s="175"/>
      <c r="F48" s="16"/>
      <c r="G48" s="51" t="s">
        <v>271</v>
      </c>
      <c r="H48" s="173" t="s">
        <v>350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351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8" sqref="K118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353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401271400</v>
      </c>
      <c r="K8" s="53">
        <f>K9+K16+K26+K35+K39</f>
        <v>400648651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190018605</v>
      </c>
      <c r="K9" s="53">
        <f>SUM(K10:K15)</f>
        <v>192630109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119368923</v>
      </c>
      <c r="K11" s="7">
        <v>114946893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69067158</v>
      </c>
      <c r="K12" s="7">
        <v>71933150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>
        <v>3912433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1431474</v>
      </c>
      <c r="K14" s="7">
        <v>1837633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151050</v>
      </c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159679286</v>
      </c>
      <c r="K16" s="53">
        <f>SUM(K17:K25)</f>
        <v>155425748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15994715</v>
      </c>
      <c r="K17" s="7">
        <v>15994715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114021920</v>
      </c>
      <c r="K18" s="7">
        <v>108266769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6849842</v>
      </c>
      <c r="K19" s="7">
        <v>4780720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12926956</v>
      </c>
      <c r="K20" s="7">
        <v>10274130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75911</v>
      </c>
      <c r="K22" s="7">
        <v>5989767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9062792</v>
      </c>
      <c r="K23" s="7">
        <v>9365697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747150</v>
      </c>
      <c r="K24" s="7">
        <v>753950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50542468</v>
      </c>
      <c r="K26" s="53">
        <f>SUM(K27:K34)</f>
        <v>49727004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39930648</v>
      </c>
      <c r="K27" s="7">
        <v>39354657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10611820</v>
      </c>
      <c r="K32" s="7">
        <v>10372347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1877708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>
        <v>1877708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1031041</v>
      </c>
      <c r="K39" s="7">
        <v>988082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1614749646</v>
      </c>
      <c r="K40" s="53">
        <f>K41+K49+K56+K64</f>
        <v>1557326178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216662233</v>
      </c>
      <c r="K41" s="53">
        <f>SUM(K42:K48)</f>
        <v>239296937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402359</v>
      </c>
      <c r="K42" s="7">
        <v>420970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214425320</v>
      </c>
      <c r="K45" s="7">
        <v>237687713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1834554</v>
      </c>
      <c r="K46" s="7">
        <v>1188254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1378079533</v>
      </c>
      <c r="K49" s="53">
        <f>SUM(K50:K55)</f>
        <v>1201075492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20129487</v>
      </c>
      <c r="K50" s="7">
        <v>17413787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1347386888</v>
      </c>
      <c r="K51" s="7">
        <v>1172110386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2933763</v>
      </c>
      <c r="K53" s="7">
        <v>782142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5838255</v>
      </c>
      <c r="K54" s="7">
        <v>6736656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1791140</v>
      </c>
      <c r="K55" s="7">
        <v>4032521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467595</v>
      </c>
      <c r="K56" s="53">
        <f>SUM(K57:K63)</f>
        <v>50405113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878</v>
      </c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466717</v>
      </c>
      <c r="K62" s="7">
        <v>50405113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19540285</v>
      </c>
      <c r="K64" s="7">
        <v>66548636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1112739</v>
      </c>
      <c r="K65" s="7">
        <v>920048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2017133785</v>
      </c>
      <c r="K66" s="53">
        <f>K7+K8+K40+K65</f>
        <v>1958894877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191982318</v>
      </c>
      <c r="K67" s="8">
        <v>185013175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375304880</v>
      </c>
      <c r="K69" s="54">
        <f>K70+K71+K72+K78+K79+K82+K85</f>
        <v>421213894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60388000</v>
      </c>
      <c r="K70" s="7">
        <v>94205280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-7542807</v>
      </c>
      <c r="K71" s="7">
        <v>-9243180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83667810</v>
      </c>
      <c r="K72" s="53">
        <f>K73+K74-K75+K76+K77</f>
        <v>88587743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7277713</v>
      </c>
      <c r="K73" s="7">
        <v>7277713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60000000</v>
      </c>
      <c r="K74" s="7">
        <v>60000000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15406393</v>
      </c>
      <c r="K75" s="7">
        <v>10486460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31796490</v>
      </c>
      <c r="K77" s="7">
        <v>31796490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190520524</v>
      </c>
      <c r="K79" s="53">
        <f>K80-K81</f>
        <v>204974597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190520524</v>
      </c>
      <c r="K80" s="7">
        <v>204974597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48271353</v>
      </c>
      <c r="K82" s="53">
        <f>K83-K84</f>
        <v>42689454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48271353</v>
      </c>
      <c r="K83" s="7">
        <v>42689454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679210</v>
      </c>
      <c r="K86" s="53">
        <f>SUM(K87:K89)</f>
        <v>800365.81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679210</v>
      </c>
      <c r="K87" s="7">
        <v>800365.81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152318189</v>
      </c>
      <c r="K90" s="53">
        <f>SUM(K91:K99)</f>
        <v>28605861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136976412</v>
      </c>
      <c r="K93" s="7">
        <v>12815755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15341777</v>
      </c>
      <c r="K99" s="7">
        <v>15790106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1487431652</v>
      </c>
      <c r="K100" s="53">
        <f>SUM(K101:K112)</f>
        <v>1506323831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165181135</v>
      </c>
      <c r="K101" s="7">
        <v>122721702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191835452</v>
      </c>
      <c r="K103" s="7">
        <v>333785448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803234</v>
      </c>
      <c r="K104" s="7">
        <v>420814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1092523997</v>
      </c>
      <c r="K105" s="7">
        <v>1026425417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9810439</v>
      </c>
      <c r="K108" s="7">
        <v>7661937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6497959</v>
      </c>
      <c r="K109" s="7">
        <v>6876018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1034</v>
      </c>
      <c r="K110" s="7">
        <v>1034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20778402</v>
      </c>
      <c r="K112" s="7">
        <v>8431461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1399854</v>
      </c>
      <c r="K113" s="7">
        <v>1950925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2017133785</v>
      </c>
      <c r="K114" s="53">
        <f>K69+K86+K90+K100+K113</f>
        <v>1958894876.81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191982318</v>
      </c>
      <c r="K115" s="8">
        <v>185013175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375304880</v>
      </c>
      <c r="K118" s="7">
        <v>421213894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">
      <selection activeCell="L35" sqref="L35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0.421875" style="52" customWidth="1"/>
    <col min="12" max="12" width="11.14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2268972722</v>
      </c>
      <c r="K7" s="54">
        <f>SUM(K8:K9)</f>
        <v>557827993</v>
      </c>
      <c r="L7" s="54">
        <f>SUM(L8:L9)</f>
        <v>2302299740</v>
      </c>
      <c r="M7" s="54">
        <f>SUM(M8:M9)</f>
        <v>561812724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2237316159</v>
      </c>
      <c r="K8" s="7">
        <v>547070191</v>
      </c>
      <c r="L8" s="7">
        <v>2272333622</v>
      </c>
      <c r="M8" s="7">
        <v>547064245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31656563</v>
      </c>
      <c r="K9" s="7">
        <v>10757802</v>
      </c>
      <c r="L9" s="7">
        <v>29966118</v>
      </c>
      <c r="M9" s="7">
        <v>14748479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2200348270</v>
      </c>
      <c r="K10" s="53">
        <f>K11+K12+K16+K20+K21+K22+K25+K26</f>
        <v>533093815</v>
      </c>
      <c r="L10" s="53">
        <f>L11+L12+L16+L20+L21+L22+L25+L26</f>
        <v>2239861969</v>
      </c>
      <c r="M10" s="53">
        <f>M11+M12+M16+M20+M21+M22+M25+M26</f>
        <v>548654727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2036803924</v>
      </c>
      <c r="K12" s="53">
        <f>SUM(K13:K15)</f>
        <v>487258358</v>
      </c>
      <c r="L12" s="53">
        <f>SUM(L13:L15)</f>
        <v>2069921079</v>
      </c>
      <c r="M12" s="53">
        <f>SUM(M13:M15)</f>
        <v>499138897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12633174</v>
      </c>
      <c r="K13" s="7">
        <v>3637520</v>
      </c>
      <c r="L13" s="7">
        <v>13413231</v>
      </c>
      <c r="M13" s="7">
        <v>3879569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1989550483</v>
      </c>
      <c r="K14" s="7">
        <v>474028468</v>
      </c>
      <c r="L14" s="7">
        <v>2019263880</v>
      </c>
      <c r="M14" s="7">
        <v>485434377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34620267</v>
      </c>
      <c r="K15" s="7">
        <v>9592370</v>
      </c>
      <c r="L15" s="7">
        <v>37243968</v>
      </c>
      <c r="M15" s="7">
        <v>9824951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92479669</v>
      </c>
      <c r="K16" s="53">
        <f>SUM(K17:K19)</f>
        <v>23283723</v>
      </c>
      <c r="L16" s="53">
        <f>SUM(L17:L19)</f>
        <v>93913322</v>
      </c>
      <c r="M16" s="53">
        <f>SUM(M17:M19)</f>
        <v>23731436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53861660</v>
      </c>
      <c r="K17" s="7">
        <v>13832543</v>
      </c>
      <c r="L17" s="7">
        <v>54929861</v>
      </c>
      <c r="M17" s="7">
        <v>14032208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26046377</v>
      </c>
      <c r="K18" s="7">
        <v>6395871</v>
      </c>
      <c r="L18" s="7">
        <v>26640432</v>
      </c>
      <c r="M18" s="7">
        <v>6574205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12571632</v>
      </c>
      <c r="K19" s="7">
        <v>3055309</v>
      </c>
      <c r="L19" s="7">
        <v>12343029</v>
      </c>
      <c r="M19" s="7">
        <v>3125023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16205486</v>
      </c>
      <c r="K20" s="7">
        <v>3996495</v>
      </c>
      <c r="L20" s="7">
        <v>15840717</v>
      </c>
      <c r="M20" s="7">
        <v>4142001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36909389</v>
      </c>
      <c r="K21" s="7">
        <v>15544485</v>
      </c>
      <c r="L21" s="7">
        <v>45396042</v>
      </c>
      <c r="M21" s="7">
        <v>21201584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17814851</v>
      </c>
      <c r="K22" s="53">
        <f>SUM(K23:K24)</f>
        <v>2875803</v>
      </c>
      <c r="L22" s="53">
        <f>SUM(L23:L24)</f>
        <v>14181136</v>
      </c>
      <c r="M22" s="53">
        <f>SUM(M23:M24)</f>
        <v>-168864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240095</v>
      </c>
      <c r="K23" s="7">
        <v>240095</v>
      </c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17574756</v>
      </c>
      <c r="K24" s="7">
        <v>2635708</v>
      </c>
      <c r="L24" s="7">
        <v>14181136</v>
      </c>
      <c r="M24" s="7">
        <v>-168864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134951</v>
      </c>
      <c r="K25" s="7">
        <v>134951</v>
      </c>
      <c r="L25" s="7">
        <v>609673</v>
      </c>
      <c r="M25" s="7">
        <v>609673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7496335</v>
      </c>
      <c r="K27" s="53">
        <f>SUM(K28:K32)</f>
        <v>-1999710</v>
      </c>
      <c r="L27" s="53">
        <f>SUM(L28:L32)</f>
        <v>5545031</v>
      </c>
      <c r="M27" s="53">
        <f>SUM(M28:M32)</f>
        <v>601565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>
        <v>-594388</v>
      </c>
      <c r="L28" s="7">
        <v>920261</v>
      </c>
      <c r="M28" s="7">
        <v>-253160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6251150</v>
      </c>
      <c r="K29" s="7">
        <v>-2650507</v>
      </c>
      <c r="L29" s="7">
        <v>4624770</v>
      </c>
      <c r="M29" s="7">
        <v>854725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1245185</v>
      </c>
      <c r="K30" s="7">
        <v>1245185</v>
      </c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24508334</v>
      </c>
      <c r="K33" s="53">
        <f>SUM(K34:K37)</f>
        <v>6787270</v>
      </c>
      <c r="L33" s="53">
        <f>SUM(L34:L37)</f>
        <v>22648351.85</v>
      </c>
      <c r="M33" s="53">
        <f>SUM(M34:M37)</f>
        <v>5530910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135878</v>
      </c>
      <c r="K34" s="7">
        <v>82571</v>
      </c>
      <c r="L34" s="7">
        <v>288528.76</v>
      </c>
      <c r="M34" s="7">
        <v>-59675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24372456</v>
      </c>
      <c r="K35" s="7">
        <v>6704699</v>
      </c>
      <c r="L35" s="7">
        <v>22359823.09</v>
      </c>
      <c r="M35" s="7">
        <v>5590585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2276469057</v>
      </c>
      <c r="K42" s="53">
        <f>K7+K27+K38+K40</f>
        <v>555828283</v>
      </c>
      <c r="L42" s="53">
        <f>L7+L27+L38+L40</f>
        <v>2307844771</v>
      </c>
      <c r="M42" s="53">
        <f>M7+M27+M38+M40</f>
        <v>562414289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2224856604</v>
      </c>
      <c r="K43" s="53">
        <f>K10+K33+K39+K41</f>
        <v>539881085</v>
      </c>
      <c r="L43" s="53">
        <f>L10+L33+L39+L41</f>
        <v>2262510320.85</v>
      </c>
      <c r="M43" s="53">
        <f>M10+M33+M39+M41</f>
        <v>554185637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51612453</v>
      </c>
      <c r="K44" s="53">
        <f>K42-K43</f>
        <v>15947198</v>
      </c>
      <c r="L44" s="53">
        <f>L42-L43</f>
        <v>45334450.150000095</v>
      </c>
      <c r="M44" s="53">
        <f>M42-M43</f>
        <v>8228652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51612453</v>
      </c>
      <c r="K45" s="53">
        <f>IF(K42&gt;K43,K42-K43,0)</f>
        <v>15947198</v>
      </c>
      <c r="L45" s="53">
        <f>IF(L42&gt;L43,L42-L43,0)</f>
        <v>45334450.150000095</v>
      </c>
      <c r="M45" s="53">
        <f>IF(M42&gt;M43,M42-M43,0)</f>
        <v>8228652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3341100</v>
      </c>
      <c r="K47" s="7">
        <v>-4090117</v>
      </c>
      <c r="L47" s="7">
        <v>2644996</v>
      </c>
      <c r="M47" s="7">
        <v>-8139664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48271353</v>
      </c>
      <c r="K48" s="53">
        <f>K44-K47</f>
        <v>20037315</v>
      </c>
      <c r="L48" s="53">
        <f>L44-L47</f>
        <v>42689454.150000095</v>
      </c>
      <c r="M48" s="53">
        <f>M44-M47</f>
        <v>16368316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48271353</v>
      </c>
      <c r="K49" s="53">
        <f>IF(K48&gt;0,K48,0)</f>
        <v>20037315</v>
      </c>
      <c r="L49" s="53">
        <f>IF(L48&gt;0,L48,0)</f>
        <v>42689454.150000095</v>
      </c>
      <c r="M49" s="53">
        <f>IF(M48&gt;0,M48,0)</f>
        <v>16368316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48271353</v>
      </c>
      <c r="K53" s="7">
        <v>20037315</v>
      </c>
      <c r="L53" s="7">
        <v>42689454</v>
      </c>
      <c r="M53" s="7">
        <v>16368316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48271353</v>
      </c>
      <c r="K56" s="6">
        <v>20037315</v>
      </c>
      <c r="L56" s="6">
        <v>42689454</v>
      </c>
      <c r="M56" s="6">
        <v>16368316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48271353</v>
      </c>
      <c r="K67" s="61">
        <f>K56+K66</f>
        <v>20037315</v>
      </c>
      <c r="L67" s="61">
        <f>L56+L66</f>
        <v>42689454</v>
      </c>
      <c r="M67" s="61">
        <f>M56+M66</f>
        <v>16368316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48271353</v>
      </c>
      <c r="K70" s="7">
        <v>20037315</v>
      </c>
      <c r="L70" s="7">
        <v>42689454</v>
      </c>
      <c r="M70" s="7">
        <v>16368316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>
        <v>5</v>
      </c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K52" sqref="K52"/>
    </sheetView>
  </sheetViews>
  <sheetFormatPr defaultColWidth="9.140625" defaultRowHeight="12.75"/>
  <cols>
    <col min="1" max="7" width="9.140625" style="52" customWidth="1"/>
    <col min="8" max="8" width="6.421875" style="52" customWidth="1"/>
    <col min="9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353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51612453</v>
      </c>
      <c r="K7" s="7">
        <v>45334450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16205486</v>
      </c>
      <c r="K8" s="7">
        <v>15840717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181769716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177004040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>
        <v>487174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249587655</v>
      </c>
      <c r="K13" s="53">
        <f>SUM(K7:K12)</f>
        <v>238666381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123057817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178029890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2804197</v>
      </c>
      <c r="K16" s="7">
        <v>22634704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28893185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209727272</v>
      </c>
      <c r="K18" s="53">
        <f>SUM(K14:K17)</f>
        <v>145692521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39860383</v>
      </c>
      <c r="K19" s="53">
        <f>IF(K13&gt;K18,K13-K18,0)</f>
        <v>92973860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1264867</v>
      </c>
      <c r="K22" s="7">
        <v>572389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568677</v>
      </c>
      <c r="K24" s="7">
        <v>1770783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1833544</v>
      </c>
      <c r="K27" s="53">
        <f>SUM(K22:K26)</f>
        <v>2343172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24337064</v>
      </c>
      <c r="K28" s="7">
        <v>14198683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24337064</v>
      </c>
      <c r="K31" s="53">
        <f>SUM(K28:K30)</f>
        <v>14198683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22503520</v>
      </c>
      <c r="K33" s="53">
        <f>IF(K31&gt;K27,K31-K27,0)</f>
        <v>11855511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279198000</v>
      </c>
      <c r="K36" s="7">
        <v>295000000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279198000</v>
      </c>
      <c r="K38" s="53">
        <f>SUM(K35:K37)</f>
        <v>295000000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313138235</v>
      </c>
      <c r="K39" s="7">
        <v>274436524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2230936</v>
      </c>
      <c r="K41" s="7">
        <v>2872503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2224228</v>
      </c>
      <c r="K42" s="7">
        <v>1680971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>
        <v>50120000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317593399</v>
      </c>
      <c r="K44" s="53">
        <f>SUM(K39:K43)</f>
        <v>329109998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38395399</v>
      </c>
      <c r="K46" s="53">
        <f>IF(K44&gt;K38,K44-K38,0)</f>
        <v>34109998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47008351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21038536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40578821</v>
      </c>
      <c r="K49" s="7">
        <v>19540285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47008351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21038536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19540285</v>
      </c>
      <c r="K52" s="61">
        <f>K49+K50-K51</f>
        <v>66548636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14" sqref="J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41275</v>
      </c>
      <c r="F2" s="43" t="s">
        <v>250</v>
      </c>
      <c r="G2" s="269">
        <v>41639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60388000</v>
      </c>
      <c r="K5" s="45">
        <v>94205280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-7542807</v>
      </c>
      <c r="K6" s="46">
        <v>-9243180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83667810</v>
      </c>
      <c r="K7" s="46">
        <v>88587743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190520524</v>
      </c>
      <c r="K8" s="46">
        <v>204974597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48271353</v>
      </c>
      <c r="K9" s="46">
        <v>42689454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375304880</v>
      </c>
      <c r="K14" s="79">
        <f>SUM(K5:K13)</f>
        <v>421213894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40" sqref="E4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Ines Bosnar</cp:lastModifiedBy>
  <cp:lastPrinted>2014-02-13T14:43:36Z</cp:lastPrinted>
  <dcterms:created xsi:type="dcterms:W3CDTF">2008-10-17T11:51:54Z</dcterms:created>
  <dcterms:modified xsi:type="dcterms:W3CDTF">2014-02-13T14:53:24Z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