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570" windowHeight="1083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<sst xmlns="http://schemas.openxmlformats.org/spreadsheetml/2006/main" count="396" uniqueCount="344">
  <si>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</si>
  <si>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</si>
  <si>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</si>
  <si>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</si>
  <si>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</si>
  <si>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</si>
  <si>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</si>
  <si>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</si>
  <si>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</si>
  <si>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</si>
  <si>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</si>
  <si>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</si>
  <si>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</si>
  <si>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</si>
  <si>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</si>
  <si>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</si>
  <si>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</si>
  <si>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</si>
  <si>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</si>
  <si>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</si>
  <si>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</si>
  <si>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</si>
  <si>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</si>
  <si>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</si>
  <si>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</si>
  <si>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</si>
  <si>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</si>
  <si>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</si>
  <si>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</si>
  <si>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</si>
  <si>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</si>
  <si>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</si>
  <si>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</si>
  <si>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</si>
  <si>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</si>
  <si>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</si>
  <si>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</si>
  <si>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</si>
  <si>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</si>
  <si>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</si>
  <si>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</si>
  <si>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</si>
  <si>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</si>
  <si>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</si>
  <si>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</si>
  <si>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</si>
  <si>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</si>
  <si>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</si>
  <si>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</si>
  <si>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</si>
  <si>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</si>
  <si>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</si>
  <si>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</si>
  <si>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</si>
  <si>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</si>
  <si>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</si>
  <si>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</si>
  <si>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</si>
  <si>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</si>
  <si>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</si>
  <si>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</si>
  <si>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</si>
  <si>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</si>
  <si>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</si>
  <si>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</si>
  <si>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</si>
  <si>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</si>
  <si>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</si>
  <si>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</si>
  <si>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</si>
  <si>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</si>
  <si>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</si>
  <si>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</si>
  <si>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</si>
  <si>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</si>
  <si>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</si>
  <si>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</si>
  <si>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</si>
  <si>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</si>
  <si>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</si>
  <si>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</si>
  <si>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</si>
  <si>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</si>
  <si>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</si>
  <si>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</si>
  <si>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</si>
  <si>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</si>
  <si>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</si>
  <si>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</si>
  <si>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</si>
  <si>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</si>
  <si>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</si>
  <si>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</si>
  <si>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</si>
  <si>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</si>
  <si>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</si>
  <si>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</si>
  <si>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</si>
  <si>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</si>
  <si>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</si>
  <si>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</si>
  <si>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</si>
  <si>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</si>
  <si>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</si>
  <si>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</si>
  <si>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</si>
  <si>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</si>
  <si>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</si>
  <si>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</si>
  <si>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</si>
  <si>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</si>
  <si>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</si>
  <si>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</si>
  <si>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</si>
  <si>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</si>
  <si>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</si>
  <si>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</si>
  <si>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</si>
  <si>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</si>
  <si>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</si>
  <si>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</si>
  <si>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</si>
  <si>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</si>
  <si>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</si>
  <si>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</si>
  <si>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</si>
  <si>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</si>
  <si>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</si>
  <si>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</si>
  <si>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</si>
  <si>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</si>
  <si>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</si>
  <si>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</si>
  <si>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</si>
  <si>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</si>
  <si>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</si>
  <si>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</si>
  <si>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</si>
  <si>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</si>
  <si>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</si>
  <si>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</si>
  <si>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</si>
  <si>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</si>
  <si>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</si>
  <si>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</si>
  <si>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</si>
  <si>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</si>
  <si>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</si>
  <si>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</si>
  <si>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</si>
  <si>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</si>
  <si>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</si>
  <si>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</si>
  <si>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</si>
  <si>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</si>
  <si>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</si>
  <si>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</si>
  <si>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</si>
  <si>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</si>
  <si>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</si>
  <si>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</si>
  <si>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</si>
  <si>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</si>
  <si>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</si>
  <si>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</si>
  <si>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</si>
  <si>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</si>
  <si>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</si>
  <si>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</si>
  <si>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</si>
  <si>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</si>
  <si>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</si>
  <si>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</si>
  <si>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</si>
  <si>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</si>
  <si>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</si>
  <si>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</si>
  <si>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</si>
  <si>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</si>
  <si>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</si>
  <si>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</si>
  <si>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</si>
  <si>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</si>
  <si>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</si>
  <si>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</si>
  <si>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</si>
  <si>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</si>
  <si>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</si>
  <si>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</si>
  <si>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</si>
  <si>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</si>
  <si>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</si>
  <si>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</si>
  <si>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</si>
  <si>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</si>
  <si>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</si>
  <si>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</si>
  <si>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</si>
  <si>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</si>
  <si>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</si>
  <si>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</si>
  <si>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</si>
  <si>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</si>
  <si>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</si>
  <si>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</si>
  <si>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</si>
  <si>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</si>
  <si>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</si>
  <si>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</si>
  <si>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</si>
  <si>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</si>
  <si>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</si>
  <si>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</si>
  <si>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</si>
  <si>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</si>
  <si>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</si>
  <si>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</si>
  <si>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</si>
  <si>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</si>
  <si>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</si>
  <si>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</si>
  <si>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</si>
  <si>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</si>
  <si>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</si>
  <si>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</si>
  <si>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</si>
  <si>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</si>
  <si>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</si>
  <si>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</si>
  <si>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</si>
  <si>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</si>
  <si>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</si>
  <si>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</si>
  <si>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</si>
  <si>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</si>
  <si>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</si>
  <si>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</si>
  <si>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</si>
  <si>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</si>
  <si>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</si>
  <si>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</si>
  <si>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</si>
  <si>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</si>
  <si>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</si>
  <si>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</si>
  <si>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</si>
  <si>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</si>
  <si>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</si>
  <si>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</si>
  <si>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</si>
  <si>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</si>
  <si>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</si>
  <si>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</si>
  <si>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</si>
  <si>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</si>
  <si>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</si>
  <si>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</si>
  <si>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</si>
  <si>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</si>
  <si>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</si>
  <si>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</si>
  <si>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</si>
  <si>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</si>
  <si>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</si>
  <si>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</si>
  <si>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</si>
  <si>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</si>
  <si>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</si>
  <si>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</si>
  <si>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</si>
  <si>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</si>
  <si>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</si>
  <si>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</si>
  <si>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</si>
  <si>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</si>
  <si>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</si>
  <si>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</si>
  <si>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</si>
  <si>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</si>
  <si>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</si>
  <si>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</si>
  <si>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</si>
  <si>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</si>
  <si>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</si>
  <si>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</si>
  <si>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</si>
  <si>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</si>
  <si>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</si>
  <si>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</si>
  <si>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</si>
  <si>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</si>
  <si>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</si>
  <si>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</si>
  <si>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</si>
  <si>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</si>
  <si>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</si>
  <si>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</si>
  <si>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</si>
  <si>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</si>
  <si>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</si>
  <si>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</si>
  <si>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</si>
  <si>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</si>
  <si>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</si>
  <si>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</si>
  <si>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</si>
  <si>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</si>
  <si>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</si>
  <si>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</si>
  <si>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</si>
  <si>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</si>
  <si>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</si>
  <si>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</si>
  <si>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</si>
  <si>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</si>
  <si>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</si>
  <si>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</si>
  <si>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</si>
  <si>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</si>
  <si>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</si>
  <si>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</si>
  <si>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</si>
  <si>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</si>
  <si>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</si>
  <si>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1.1.2013.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</si>
  <si>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</si>
  <si>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</si>
  <si>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</si>
  <si>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</si>
  <si>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</si>
  <si>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</si>
  <si>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</si>
  <si>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</si>
  <si>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</si>
  <si>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</si>
  <si>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NE</t>
  </si>
  <si>
    <t>RADMILOVIĆ DIJANA</t>
  </si>
  <si>
    <t>012412551</t>
  </si>
  <si>
    <t>012371441</t>
  </si>
  <si>
    <t>HERCEG JASMINKO</t>
  </si>
  <si>
    <t>stanje na dan 31.12.2013.</t>
  </si>
  <si>
    <t>Obveznik: MEDIKA d.d._____________________________________________________________</t>
  </si>
  <si>
    <t>u razdoblju 1.1.2013. do 31.12.2013.</t>
  </si>
  <si>
    <t>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</si>
</sst>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M32" sqref="M3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324</v>
      </c>
      <c r="F2" s="25"/>
      <c r="G2" s="26" t="s">
        <v>258</v>
      </c>
      <c r="H2" s="24" t="s">
        <v>343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329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332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329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333</v>
      </c>
      <c r="E24" s="132"/>
      <c r="F24" s="132"/>
      <c r="G24" s="133"/>
      <c r="H24" s="38" t="s">
        <v>270</v>
      </c>
      <c r="I24" s="48">
        <v>359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335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 t="s">
        <v>338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331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339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2">
      <selection activeCell="A1" sqref="A1:K12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244667548</v>
      </c>
      <c r="K9" s="12">
        <f>K10+K17+K27+K36+K40</f>
        <v>235510659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23748923</v>
      </c>
      <c r="K10" s="12">
        <f>SUM(K11:K16)</f>
        <v>19640383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10387862</v>
      </c>
      <c r="K12" s="13">
        <v>5873164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11929586</v>
      </c>
      <c r="K13" s="13">
        <v>11929586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>
        <v>106987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1431475</v>
      </c>
      <c r="K15" s="13">
        <v>1730646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151251035</v>
      </c>
      <c r="K17" s="12">
        <f>SUM(K18:K26)</f>
        <v>146572413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15994715</v>
      </c>
      <c r="K18" s="13">
        <v>15994715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109089986</v>
      </c>
      <c r="K19" s="13">
        <v>102542496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5638800</v>
      </c>
      <c r="K20" s="13">
        <v>4263093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10821748</v>
      </c>
      <c r="K21" s="13">
        <v>7682896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75911</v>
      </c>
      <c r="K23" s="13">
        <v>6007726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8901125</v>
      </c>
      <c r="K24" s="13">
        <v>9347737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728750</v>
      </c>
      <c r="K25" s="13">
        <v>733750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69110928</v>
      </c>
      <c r="K27" s="12">
        <f>SUM(K28:K35)</f>
        <v>68856720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59148400</v>
      </c>
      <c r="K28" s="13">
        <v>59148400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9962528</v>
      </c>
      <c r="K33" s="13">
        <v>9708320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556662</v>
      </c>
      <c r="K40" s="13">
        <v>441143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1631411495</v>
      </c>
      <c r="K41" s="12">
        <f>K42+K50+K57+K65</f>
        <v>1625481613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187014493</v>
      </c>
      <c r="K42" s="12">
        <f>SUM(K43:K49)</f>
        <v>211243565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98701</v>
      </c>
      <c r="K43" s="13">
        <v>96103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185229886</v>
      </c>
      <c r="K46" s="13">
        <v>209998864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1685906</v>
      </c>
      <c r="K47" s="13">
        <v>1148598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1428587118</v>
      </c>
      <c r="K50" s="12">
        <f>SUM(K51:K56)</f>
        <v>1312175181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209946778</v>
      </c>
      <c r="K51" s="13">
        <v>246515688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1211391151</v>
      </c>
      <c r="K52" s="13">
        <v>1056109550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42690</v>
      </c>
      <c r="K54" s="13">
        <v>27994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5430917</v>
      </c>
      <c r="K55" s="13">
        <v>5654012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1775582</v>
      </c>
      <c r="K56" s="13">
        <v>3867937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466717</v>
      </c>
      <c r="K57" s="12">
        <f>SUM(K58:K64)</f>
        <v>50405113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466717</v>
      </c>
      <c r="K63" s="13">
        <v>50405113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15343167</v>
      </c>
      <c r="K65" s="13">
        <v>51657754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917505</v>
      </c>
      <c r="K66" s="13">
        <v>728889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1876996548</v>
      </c>
      <c r="K67" s="12">
        <f>K8+K9+K41+K66</f>
        <v>1861721161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191982318</v>
      </c>
      <c r="K68" s="14">
        <v>185013175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343421596</v>
      </c>
      <c r="K70" s="20">
        <f>K71+K72+K73+K79+K80+K83+K86</f>
        <v>388050446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60388000</v>
      </c>
      <c r="K71" s="13">
        <v>94205280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-7542807</v>
      </c>
      <c r="K72" s="13">
        <v>-9243180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83667810</v>
      </c>
      <c r="K73" s="12">
        <f>K74+K75-K76+K77+K78</f>
        <v>88587744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7277713</v>
      </c>
      <c r="K74" s="13">
        <v>7277713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60000000</v>
      </c>
      <c r="K75" s="13">
        <v>60000000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15406393</v>
      </c>
      <c r="K76" s="13">
        <v>10486459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31796490</v>
      </c>
      <c r="K78" s="13">
        <v>31796490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172479188</v>
      </c>
      <c r="K80" s="12">
        <f>K81-K82</f>
        <v>173091313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172479188</v>
      </c>
      <c r="K81" s="13">
        <v>173091313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34429405</v>
      </c>
      <c r="K83" s="12">
        <f>K84-K85</f>
        <v>41409289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34429405</v>
      </c>
      <c r="K84" s="13">
        <v>41409289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441421</v>
      </c>
      <c r="K87" s="12">
        <f>SUM(K88:K90)</f>
        <v>515583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441421</v>
      </c>
      <c r="K88" s="13">
        <v>515583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121935334</v>
      </c>
      <c r="K91" s="12">
        <f>SUM(K92:K100)</f>
        <v>5638314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121935334</v>
      </c>
      <c r="K94" s="13">
        <v>5638314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1409979587</v>
      </c>
      <c r="K101" s="12">
        <f>SUM(K102:K113)</f>
        <v>1466203854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165232750</v>
      </c>
      <c r="K102" s="13">
        <v>122955376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144532738</v>
      </c>
      <c r="K104" s="13">
        <v>309262788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800429</v>
      </c>
      <c r="K105" s="13">
        <v>417048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1085751403</v>
      </c>
      <c r="K106" s="13">
        <v>1021690528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7307470</v>
      </c>
      <c r="K109" s="13">
        <v>5106170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3644847</v>
      </c>
      <c r="K110" s="13">
        <v>4116250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1034</v>
      </c>
      <c r="K111" s="13">
        <v>1034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2708916</v>
      </c>
      <c r="K113" s="13">
        <v>2654660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1218610</v>
      </c>
      <c r="K114" s="13">
        <v>1312965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1876996548</v>
      </c>
      <c r="K115" s="12">
        <f>K70+K87+K91+K101+K114</f>
        <v>1861721162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191982318</v>
      </c>
      <c r="K116" s="14">
        <v>185013175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0">
      <selection activeCell="A1" sqref="A1:K7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342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2169480439</v>
      </c>
      <c r="K7" s="20">
        <f>SUM(K8:K9)</f>
        <v>2210919397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2139176450</v>
      </c>
      <c r="K8" s="13">
        <v>2182080092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30303989</v>
      </c>
      <c r="K9" s="13">
        <v>28839305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2117063690</v>
      </c>
      <c r="K10" s="12">
        <f>K11+K12+K16+K20+K21+K22+K25+K26</f>
        <v>2151396364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2004076131</v>
      </c>
      <c r="K12" s="12">
        <f>SUM(K13:K15)</f>
        <v>2036582157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9579431</v>
      </c>
      <c r="K13" s="13">
        <v>10107434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1972538220</v>
      </c>
      <c r="K14" s="13">
        <v>2002537230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21958480</v>
      </c>
      <c r="K15" s="13">
        <v>23937493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49701109</v>
      </c>
      <c r="K16" s="12">
        <f>SUM(K17:K19)</f>
        <v>49169423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28669722</v>
      </c>
      <c r="K17" s="13">
        <v>28586428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14226883</v>
      </c>
      <c r="K18" s="13">
        <v>14094879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6804504</v>
      </c>
      <c r="K19" s="13">
        <v>6488116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13181794</v>
      </c>
      <c r="K20" s="13">
        <v>13306348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32452742</v>
      </c>
      <c r="K21" s="13">
        <v>38907715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17604266</v>
      </c>
      <c r="K22" s="12">
        <f>SUM(K23:K24)</f>
        <v>13327292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240095</v>
      </c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17364171</v>
      </c>
      <c r="K24" s="13">
        <v>13327292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47648</v>
      </c>
      <c r="K25" s="13">
        <v>103429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6164649</v>
      </c>
      <c r="K27" s="12">
        <f>SUM(K28:K32)</f>
        <v>4155567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6164649</v>
      </c>
      <c r="K29" s="13">
        <v>4155567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22111767</v>
      </c>
      <c r="K33" s="12">
        <f>SUM(K34:K37)</f>
        <v>19828388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22111767</v>
      </c>
      <c r="K35" s="13">
        <v>19828388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2175645088</v>
      </c>
      <c r="K42" s="12">
        <f>K7+K27+K38+K40</f>
        <v>2215074964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2139175457</v>
      </c>
      <c r="K43" s="12">
        <f>K10+K33+K39+K41</f>
        <v>2171224752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36469631</v>
      </c>
      <c r="K44" s="12">
        <f>K42-K43</f>
        <v>43850212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36469631</v>
      </c>
      <c r="K45" s="12">
        <f>IF(K42&gt;K43,K42-K43,0)</f>
        <v>43850212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2040226</v>
      </c>
      <c r="K47" s="13">
        <v>2440923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34429405</v>
      </c>
      <c r="K48" s="12">
        <f>K44-K47</f>
        <v>41409289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34429405</v>
      </c>
      <c r="K49" s="12">
        <f>IF(K48&gt;0,K48,0)</f>
        <v>41409289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34429405</v>
      </c>
      <c r="K56" s="11">
        <v>41409289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34429405</v>
      </c>
      <c r="K67" s="18">
        <f>K56+K66</f>
        <v>41409289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2">
      <selection activeCell="J53" sqref="J5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342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36469631</v>
      </c>
      <c r="K8" s="13">
        <v>43850212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13181794</v>
      </c>
      <c r="K9" s="13">
        <v>13306348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179070053</v>
      </c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103068938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>
        <v>5367185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228721478</v>
      </c>
      <c r="K14" s="12">
        <f>SUM(K8:K13)</f>
        <v>165592683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>
        <v>89682782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167853121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1073038</v>
      </c>
      <c r="K17" s="13">
        <v>24229072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17078657</v>
      </c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186004816</v>
      </c>
      <c r="K19" s="12">
        <f>SUM(K15:K18)</f>
        <v>113911854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42716662</v>
      </c>
      <c r="K20" s="12">
        <f>IF(K14&gt;K19,K14-K19,0)</f>
        <v>51680829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1051109</v>
      </c>
      <c r="K23" s="13">
        <v>761183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533222</v>
      </c>
      <c r="K25" s="13">
        <v>1678880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1584331</v>
      </c>
      <c r="K28" s="12">
        <f>SUM(K23:K27)</f>
        <v>2440063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10815131</v>
      </c>
      <c r="K29" s="13">
        <v>10603112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5969123</v>
      </c>
      <c r="K31" s="13">
        <v>39937000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16784254</v>
      </c>
      <c r="K32" s="12">
        <f>SUM(K29:K31)</f>
        <v>50540112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15199923</v>
      </c>
      <c r="K34" s="12">
        <f>IF(K32&gt;K28,K32-K28,0)</f>
        <v>48100049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243198000</v>
      </c>
      <c r="K37" s="13">
        <v>261000000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243198000</v>
      </c>
      <c r="K39" s="12">
        <f>SUM(K36:K38)</f>
        <v>261000000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286621564</v>
      </c>
      <c r="K40" s="13">
        <v>223800094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2103139</v>
      </c>
      <c r="K42" s="13">
        <v>2785128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2224228</v>
      </c>
      <c r="K43" s="13">
        <v>1680971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290948931</v>
      </c>
      <c r="K45" s="12">
        <f>SUM(K40:K44)</f>
        <v>228266193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32733807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47750931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36314587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20234192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35577359</v>
      </c>
      <c r="K50" s="13">
        <v>15343167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36314587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20234192</v>
      </c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15343167</v>
      </c>
      <c r="K53" s="18">
        <f>K50+K51-K52</f>
        <v>51657754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H29" sqref="H2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0.28125" style="98" customWidth="1"/>
    <col min="11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41639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60388000</v>
      </c>
      <c r="K5" s="107">
        <v>94205280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-7542807</v>
      </c>
      <c r="K6" s="108">
        <v>-9243180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83667810</v>
      </c>
      <c r="K7" s="108">
        <v>88587744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172479188</v>
      </c>
      <c r="K8" s="108">
        <v>173091313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34429405</v>
      </c>
      <c r="K9" s="108">
        <v>41409289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343421596</v>
      </c>
      <c r="K14" s="109">
        <f>SUM(K5:K13)</f>
        <v>388050446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2014-03-26T12:26:40Z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