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<sst xmlns="http://schemas.openxmlformats.org/spreadsheetml/2006/main" count="395" uniqueCount="342">
  <si>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</si>
  <si>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</si>
  <si>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</si>
  <si>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</si>
  <si>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</si>
  <si>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</si>
  <si>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</si>
  <si>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</si>
  <si>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</si>
  <si>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</si>
  <si>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</si>
  <si>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</si>
  <si>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</si>
  <si>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</si>
  <si>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</si>
  <si>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</si>
  <si>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</si>
  <si>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</si>
  <si>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</si>
  <si>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</si>
  <si>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</si>
  <si>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</si>
  <si>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</si>
  <si>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</si>
  <si>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</si>
  <si>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</si>
  <si>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</si>
  <si>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</si>
  <si>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</si>
  <si>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</si>
  <si>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</si>
  <si>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</si>
  <si>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</si>
  <si>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</si>
  <si>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</si>
  <si>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</si>
  <si>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</si>
  <si>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</si>
  <si>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</si>
  <si>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</si>
  <si>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</si>
  <si>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</si>
  <si>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</si>
  <si>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</si>
  <si>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</si>
  <si>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</si>
  <si>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</si>
  <si>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</si>
  <si>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</si>
  <si>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</si>
  <si>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</si>
  <si>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</si>
  <si>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</si>
  <si>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</si>
  <si>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</si>
  <si>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</si>
  <si>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</si>
  <si>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</si>
  <si>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</si>
  <si>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</si>
  <si>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</si>
  <si>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</si>
  <si>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</si>
  <si>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</si>
  <si>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</si>
  <si>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</si>
  <si>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</si>
  <si>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</si>
  <si>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</si>
  <si>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</si>
  <si>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</si>
  <si>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</si>
  <si>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</si>
  <si>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</si>
  <si>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</si>
  <si>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</si>
  <si>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</si>
  <si>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</si>
  <si>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</si>
  <si>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</si>
  <si>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</si>
  <si>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</si>
  <si>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</si>
  <si>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</si>
  <si>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</si>
  <si>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</si>
  <si>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</si>
  <si>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</si>
  <si>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</si>
  <si>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</si>
  <si>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</si>
  <si>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</si>
  <si>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</si>
  <si>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</si>
  <si>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</si>
  <si>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</si>
  <si>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</si>
  <si>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</si>
  <si>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</si>
  <si>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</si>
  <si>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</si>
  <si>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</si>
  <si>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</si>
  <si>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</si>
  <si>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</si>
  <si>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</si>
  <si>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</si>
  <si>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</si>
  <si>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</si>
  <si>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</si>
  <si>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</si>
  <si>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</si>
  <si>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</si>
  <si>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</si>
  <si>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</si>
  <si>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</si>
  <si>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</si>
  <si>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</si>
  <si>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</si>
  <si>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</si>
  <si>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</si>
  <si>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</si>
  <si>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</si>
  <si>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</si>
  <si>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</si>
  <si>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</si>
  <si>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</si>
  <si>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</si>
  <si>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</si>
  <si>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</si>
  <si>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</si>
  <si>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</si>
  <si>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</si>
  <si>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</si>
  <si>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</si>
  <si>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</si>
  <si>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</si>
  <si>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</si>
  <si>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</si>
  <si>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</si>
  <si>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</si>
  <si>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</si>
  <si>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</si>
  <si>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</si>
  <si>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</si>
  <si>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</si>
  <si>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</si>
  <si>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</si>
  <si>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</si>
  <si>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</si>
  <si>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</si>
  <si>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</si>
  <si>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</si>
  <si>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</si>
  <si>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</si>
  <si>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</si>
  <si>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</si>
  <si>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</si>
  <si>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</si>
  <si>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</si>
  <si>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</si>
  <si>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</si>
  <si>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</si>
  <si>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</si>
  <si>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</si>
  <si>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</si>
  <si>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</si>
  <si>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</si>
  <si>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</si>
  <si>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</si>
  <si>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</si>
  <si>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</si>
  <si>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</si>
  <si>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</si>
  <si>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</si>
  <si>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</si>
  <si>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</si>
  <si>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</si>
  <si>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</si>
  <si>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</si>
  <si>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</si>
  <si>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</si>
  <si>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</si>
  <si>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</si>
  <si>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</si>
  <si>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</si>
  <si>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</si>
  <si>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</si>
  <si>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</si>
  <si>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</si>
  <si>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</si>
  <si>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</si>
  <si>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</si>
  <si>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</si>
  <si>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</si>
  <si>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</si>
  <si>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</si>
  <si>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</si>
  <si>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</si>
  <si>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</si>
  <si>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</si>
  <si>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</si>
  <si>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</si>
  <si>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</si>
  <si>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</si>
  <si>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</si>
  <si>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</si>
  <si>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</si>
  <si>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</si>
  <si>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</si>
  <si>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</si>
  <si>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</si>
  <si>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</si>
  <si>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</si>
  <si>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</si>
  <si>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</si>
  <si>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</si>
  <si>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</si>
  <si>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</si>
  <si>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</si>
  <si>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</si>
  <si>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</si>
  <si>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</si>
  <si>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</si>
  <si>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</si>
  <si>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</si>
  <si>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</si>
  <si>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</si>
  <si>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</si>
  <si>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</si>
  <si>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</si>
  <si>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</si>
  <si>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</si>
  <si>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</si>
  <si>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</si>
  <si>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</si>
  <si>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</si>
  <si>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</si>
  <si>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</si>
  <si>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</si>
  <si>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</si>
  <si>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</si>
  <si>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</si>
  <si>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</si>
  <si>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</si>
  <si>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</si>
  <si>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</si>
  <si>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</si>
  <si>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</si>
  <si>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</si>
  <si>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</si>
  <si>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</si>
  <si>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</si>
  <si>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</si>
  <si>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</si>
  <si>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</si>
  <si>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</si>
  <si>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</si>
  <si>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</si>
  <si>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</si>
  <si>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</si>
  <si>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</si>
  <si>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</si>
  <si>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</si>
  <si>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</si>
  <si>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</si>
  <si>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</si>
  <si>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</si>
  <si>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</si>
  <si>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</si>
  <si>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</si>
  <si>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</si>
  <si>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</si>
  <si>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</si>
  <si>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</si>
  <si>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</si>
  <si>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</si>
  <si>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</si>
  <si>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</si>
  <si>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</si>
  <si>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</si>
  <si>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</si>
  <si>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</si>
  <si>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</si>
  <si>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</si>
  <si>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</si>
  <si>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</si>
  <si>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</si>
  <si>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</si>
  <si>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</si>
  <si>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</si>
  <si>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</si>
  <si>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</si>
  <si>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</si>
  <si>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</si>
  <si>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</si>
  <si>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</si>
  <si>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</si>
  <si>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</si>
  <si>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</si>
  <si>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</si>
  <si>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</si>
  <si>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</si>
  <si>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</si>
  <si>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</si>
  <si>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</si>
  <si>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</si>
  <si>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</si>
  <si>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</si>
  <si>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</si>
  <si>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</si>
  <si>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</si>
  <si>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</si>
  <si>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</si>
  <si>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</si>
  <si>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</si>
  <si>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</si>
  <si>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</si>
  <si>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</si>
  <si>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</si>
  <si>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</si>
  <si>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</si>
  <si>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</si>
  <si>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03209741</t>
  </si>
  <si>
    <t>94818858923</t>
  </si>
  <si>
    <t>MEDIKA d.d.</t>
  </si>
  <si>
    <t>ZAGREB</t>
  </si>
  <si>
    <t>CAPRAŠKA 1</t>
  </si>
  <si>
    <t>medika.uprava@medika.hr</t>
  </si>
  <si>
    <t>www.medika.hr</t>
  </si>
  <si>
    <t>GRAD ZAGREB</t>
  </si>
  <si>
    <t>NE</t>
  </si>
  <si>
    <t>4646</t>
  </si>
  <si>
    <t>u razdoblju1.1.2013. do 31.3.2013</t>
  </si>
  <si>
    <t>Obveznik: MEDIKA d.d._____________________________________________________________</t>
  </si>
  <si>
    <t>u razdoblju 1.1.2013. do 31.3.2013</t>
  </si>
  <si>
    <t>stanje na dan 31.3.2013</t>
  </si>
  <si>
    <t>080027531</t>
  </si>
  <si>
    <t>RADMILOVIĆ DIJANA</t>
  </si>
  <si>
    <t>HERCEG JASMINKO</t>
  </si>
  <si>
    <t>012371441</t>
  </si>
  <si>
    <t>012412551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</si>
</sst>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.uprav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7">
      <selection activeCell="F49" sqref="F4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4" t="s">
        <v>248</v>
      </c>
      <c r="B1" s="145"/>
      <c r="C1" s="14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>
        <v>41275</v>
      </c>
      <c r="F2" s="12"/>
      <c r="G2" s="13" t="s">
        <v>250</v>
      </c>
      <c r="H2" s="120">
        <v>41364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5" t="s">
        <v>251</v>
      </c>
      <c r="B6" s="136"/>
      <c r="C6" s="150" t="s">
        <v>323</v>
      </c>
      <c r="D6" s="151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50" t="s">
        <v>337</v>
      </c>
      <c r="D8" s="151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80"/>
      <c r="C10" s="150" t="s">
        <v>324</v>
      </c>
      <c r="D10" s="151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5" t="s">
        <v>254</v>
      </c>
      <c r="B12" s="136"/>
      <c r="C12" s="152" t="s">
        <v>325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5" t="s">
        <v>255</v>
      </c>
      <c r="B14" s="136"/>
      <c r="C14" s="178">
        <v>10000</v>
      </c>
      <c r="D14" s="179"/>
      <c r="E14" s="16"/>
      <c r="F14" s="152" t="s">
        <v>326</v>
      </c>
      <c r="G14" s="177"/>
      <c r="H14" s="177"/>
      <c r="I14" s="13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5" t="s">
        <v>256</v>
      </c>
      <c r="B16" s="136"/>
      <c r="C16" s="152" t="s">
        <v>327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5" t="s">
        <v>257</v>
      </c>
      <c r="B18" s="136"/>
      <c r="C18" s="173" t="s">
        <v>328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5" t="s">
        <v>258</v>
      </c>
      <c r="B20" s="136"/>
      <c r="C20" s="173" t="s">
        <v>329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5" t="s">
        <v>259</v>
      </c>
      <c r="B22" s="136"/>
      <c r="C22" s="121">
        <v>133</v>
      </c>
      <c r="D22" s="152" t="s">
        <v>326</v>
      </c>
      <c r="E22" s="163"/>
      <c r="F22" s="164"/>
      <c r="G22" s="135"/>
      <c r="H22" s="17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5" t="s">
        <v>260</v>
      </c>
      <c r="B24" s="136"/>
      <c r="C24" s="121">
        <v>21</v>
      </c>
      <c r="D24" s="152" t="s">
        <v>330</v>
      </c>
      <c r="E24" s="163"/>
      <c r="F24" s="163"/>
      <c r="G24" s="164"/>
      <c r="H24" s="51" t="s">
        <v>261</v>
      </c>
      <c r="I24" s="122">
        <v>346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5" t="s">
        <v>262</v>
      </c>
      <c r="B26" s="136"/>
      <c r="C26" s="123" t="s">
        <v>331</v>
      </c>
      <c r="D26" s="25"/>
      <c r="E26" s="33"/>
      <c r="F26" s="24"/>
      <c r="G26" s="165" t="s">
        <v>263</v>
      </c>
      <c r="H26" s="136"/>
      <c r="I26" s="124" t="s">
        <v>332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0"/>
      <c r="B30" s="153"/>
      <c r="C30" s="153"/>
      <c r="D30" s="154"/>
      <c r="E30" s="160"/>
      <c r="F30" s="153"/>
      <c r="G30" s="153"/>
      <c r="H30" s="150"/>
      <c r="I30" s="151"/>
      <c r="J30" s="10"/>
      <c r="K30" s="10"/>
      <c r="L30" s="10"/>
    </row>
    <row r="31" spans="1:12" ht="12.75">
      <c r="A31" s="94"/>
      <c r="B31" s="22"/>
      <c r="C31" s="21"/>
      <c r="D31" s="161"/>
      <c r="E31" s="161"/>
      <c r="F31" s="161"/>
      <c r="G31" s="162"/>
      <c r="H31" s="16"/>
      <c r="I31" s="101"/>
      <c r="J31" s="10"/>
      <c r="K31" s="10"/>
      <c r="L31" s="10"/>
    </row>
    <row r="32" spans="1:12" ht="12.75">
      <c r="A32" s="160"/>
      <c r="B32" s="153"/>
      <c r="C32" s="153"/>
      <c r="D32" s="154"/>
      <c r="E32" s="160"/>
      <c r="F32" s="153"/>
      <c r="G32" s="153"/>
      <c r="H32" s="150"/>
      <c r="I32" s="151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0"/>
      <c r="B34" s="153"/>
      <c r="C34" s="153"/>
      <c r="D34" s="154"/>
      <c r="E34" s="160"/>
      <c r="F34" s="153"/>
      <c r="G34" s="153"/>
      <c r="H34" s="150"/>
      <c r="I34" s="151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0"/>
      <c r="B36" s="153"/>
      <c r="C36" s="153"/>
      <c r="D36" s="154"/>
      <c r="E36" s="160"/>
      <c r="F36" s="153"/>
      <c r="G36" s="153"/>
      <c r="H36" s="150"/>
      <c r="I36" s="151"/>
      <c r="J36" s="10"/>
      <c r="K36" s="10"/>
      <c r="L36" s="10"/>
    </row>
    <row r="37" spans="1:12" ht="12.75">
      <c r="A37" s="103"/>
      <c r="B37" s="30"/>
      <c r="C37" s="155"/>
      <c r="D37" s="156"/>
      <c r="E37" s="16"/>
      <c r="F37" s="155"/>
      <c r="G37" s="156"/>
      <c r="H37" s="16"/>
      <c r="I37" s="95"/>
      <c r="J37" s="10"/>
      <c r="K37" s="10"/>
      <c r="L37" s="10"/>
    </row>
    <row r="38" spans="1:12" ht="12.75">
      <c r="A38" s="160"/>
      <c r="B38" s="153"/>
      <c r="C38" s="153"/>
      <c r="D38" s="154"/>
      <c r="E38" s="160"/>
      <c r="F38" s="153"/>
      <c r="G38" s="153"/>
      <c r="H38" s="150"/>
      <c r="I38" s="151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0"/>
      <c r="B40" s="153"/>
      <c r="C40" s="153"/>
      <c r="D40" s="154"/>
      <c r="E40" s="160"/>
      <c r="F40" s="153"/>
      <c r="G40" s="153"/>
      <c r="H40" s="150"/>
      <c r="I40" s="151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31"/>
      <c r="C44" s="150"/>
      <c r="D44" s="151"/>
      <c r="E44" s="26"/>
      <c r="F44" s="152"/>
      <c r="G44" s="153"/>
      <c r="H44" s="153"/>
      <c r="I44" s="154"/>
      <c r="J44" s="10"/>
      <c r="K44" s="10"/>
      <c r="L44" s="10"/>
    </row>
    <row r="45" spans="1:12" ht="12.75">
      <c r="A45" s="103"/>
      <c r="B45" s="30"/>
      <c r="C45" s="155"/>
      <c r="D45" s="156"/>
      <c r="E45" s="16"/>
      <c r="F45" s="155"/>
      <c r="G45" s="157"/>
      <c r="H45" s="35"/>
      <c r="I45" s="107"/>
      <c r="J45" s="10"/>
      <c r="K45" s="10"/>
      <c r="L45" s="10"/>
    </row>
    <row r="46" spans="1:12" ht="12.75">
      <c r="A46" s="130" t="s">
        <v>268</v>
      </c>
      <c r="B46" s="131"/>
      <c r="C46" s="152" t="s">
        <v>338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270</v>
      </c>
      <c r="B48" s="131"/>
      <c r="C48" s="137" t="s">
        <v>341</v>
      </c>
      <c r="D48" s="133"/>
      <c r="E48" s="134"/>
      <c r="F48" s="16"/>
      <c r="G48" s="51" t="s">
        <v>271</v>
      </c>
      <c r="H48" s="137" t="s">
        <v>340</v>
      </c>
      <c r="I48" s="13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31"/>
      <c r="C50" s="132" t="s">
        <v>328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5" t="s">
        <v>272</v>
      </c>
      <c r="B52" s="136"/>
      <c r="C52" s="137" t="s">
        <v>339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8"/>
      <c r="B53" s="20"/>
      <c r="C53" s="146" t="s">
        <v>273</v>
      </c>
      <c r="D53" s="146"/>
      <c r="E53" s="146"/>
      <c r="F53" s="146"/>
      <c r="G53" s="146"/>
      <c r="H53" s="146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9" t="s">
        <v>274</v>
      </c>
      <c r="C55" s="140"/>
      <c r="D55" s="140"/>
      <c r="E55" s="14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1" t="s">
        <v>306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8"/>
      <c r="B57" s="141" t="s">
        <v>307</v>
      </c>
      <c r="C57" s="142"/>
      <c r="D57" s="142"/>
      <c r="E57" s="142"/>
      <c r="F57" s="142"/>
      <c r="G57" s="142"/>
      <c r="H57" s="142"/>
      <c r="I57" s="110"/>
      <c r="J57" s="10"/>
      <c r="K57" s="10"/>
      <c r="L57" s="10"/>
    </row>
    <row r="58" spans="1:12" ht="12.75">
      <c r="A58" s="108"/>
      <c r="B58" s="141" t="s">
        <v>308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8"/>
      <c r="B59" s="141" t="s">
        <v>309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7" t="s">
        <v>277</v>
      </c>
      <c r="H62" s="148"/>
      <c r="I62" s="149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8"/>
      <c r="H63" s="12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.uprava@medika.hr"/>
    <hyperlink ref="C20" r:id="rId2" display="www.medika.hr"/>
    <hyperlink ref="C50" r:id="rId3" display="medika.uprav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40">
      <selection activeCell="K112" sqref="K112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6384" width="9.140625" style="52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336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334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59</v>
      </c>
      <c r="B4" s="206"/>
      <c r="C4" s="206"/>
      <c r="D4" s="206"/>
      <c r="E4" s="206"/>
      <c r="F4" s="206"/>
      <c r="G4" s="206"/>
      <c r="H4" s="207"/>
      <c r="I4" s="58" t="s">
        <v>278</v>
      </c>
      <c r="J4" s="59" t="s">
        <v>319</v>
      </c>
      <c r="K4" s="60" t="s">
        <v>320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7">
        <v>2</v>
      </c>
      <c r="J5" s="56">
        <v>3</v>
      </c>
      <c r="K5" s="56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3">
        <f>J9+J16+J26+J35+J39</f>
        <v>244667548</v>
      </c>
      <c r="K8" s="53">
        <f>K9+K16+K26+K35+K39</f>
        <v>241293096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23748923</v>
      </c>
      <c r="K9" s="53">
        <f>SUM(K10:K15)</f>
        <v>22675045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10387862</v>
      </c>
      <c r="K11" s="7">
        <v>9243944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>
        <v>11929586</v>
      </c>
      <c r="K12" s="7">
        <v>11929586</v>
      </c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>
        <v>1431475</v>
      </c>
      <c r="K14" s="7">
        <v>1501515</v>
      </c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151251035</v>
      </c>
      <c r="K16" s="53">
        <f>SUM(K17:K25)</f>
        <v>148904055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15994715</v>
      </c>
      <c r="K17" s="7">
        <v>15994715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109089986</v>
      </c>
      <c r="K18" s="7">
        <v>108137412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5638800</v>
      </c>
      <c r="K19" s="7">
        <v>4720026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10821748</v>
      </c>
      <c r="K20" s="7">
        <v>10342171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75911</v>
      </c>
      <c r="K22" s="7">
        <v>3911</v>
      </c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8901125</v>
      </c>
      <c r="K23" s="7">
        <v>8977070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728750</v>
      </c>
      <c r="K24" s="7">
        <v>728750</v>
      </c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69110928</v>
      </c>
      <c r="K26" s="53">
        <f>SUM(K27:K34)</f>
        <v>69157334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59148400</v>
      </c>
      <c r="K27" s="7">
        <v>59148400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/>
      <c r="K29" s="7"/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>
        <v>9962528</v>
      </c>
      <c r="K32" s="7">
        <v>10008934</v>
      </c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>
        <v>556662</v>
      </c>
      <c r="K39" s="7">
        <v>556662</v>
      </c>
    </row>
    <row r="40" spans="1:11" ht="12.75">
      <c r="A40" s="197" t="s">
        <v>240</v>
      </c>
      <c r="B40" s="198"/>
      <c r="C40" s="198"/>
      <c r="D40" s="198"/>
      <c r="E40" s="198"/>
      <c r="F40" s="198"/>
      <c r="G40" s="198"/>
      <c r="H40" s="199"/>
      <c r="I40" s="1">
        <v>34</v>
      </c>
      <c r="J40" s="53">
        <f>J41+J49+J56+J64</f>
        <v>1631411496</v>
      </c>
      <c r="K40" s="53">
        <f>K41+K49+K56+K64</f>
        <v>1760128602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187014493</v>
      </c>
      <c r="K41" s="53">
        <f>SUM(K42:K48)</f>
        <v>197790505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98701</v>
      </c>
      <c r="K42" s="7">
        <v>86998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185229886</v>
      </c>
      <c r="K45" s="7">
        <v>196324558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>
        <v>1685906</v>
      </c>
      <c r="K46" s="7">
        <v>1378949</v>
      </c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1428587119</v>
      </c>
      <c r="K49" s="53">
        <f>SUM(K50:K55)</f>
        <v>1554378635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209946778</v>
      </c>
      <c r="K50" s="7">
        <v>235218730</v>
      </c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1211391150</v>
      </c>
      <c r="K51" s="7">
        <v>1309138113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42690</v>
      </c>
      <c r="K53" s="7">
        <v>33019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5430918</v>
      </c>
      <c r="K54" s="7">
        <v>8197861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1775583</v>
      </c>
      <c r="K55" s="7">
        <v>1790912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466717</v>
      </c>
      <c r="K56" s="53">
        <f>SUM(K57:K63)</f>
        <v>1017828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466717</v>
      </c>
      <c r="K62" s="7">
        <v>1017828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15343167</v>
      </c>
      <c r="K64" s="7">
        <v>6941634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917505</v>
      </c>
      <c r="K65" s="7">
        <v>683490</v>
      </c>
    </row>
    <row r="66" spans="1:11" ht="12.75">
      <c r="A66" s="197" t="s">
        <v>241</v>
      </c>
      <c r="B66" s="198"/>
      <c r="C66" s="198"/>
      <c r="D66" s="198"/>
      <c r="E66" s="198"/>
      <c r="F66" s="198"/>
      <c r="G66" s="198"/>
      <c r="H66" s="199"/>
      <c r="I66" s="1">
        <v>60</v>
      </c>
      <c r="J66" s="53">
        <f>J7+J8+J40+J65</f>
        <v>1876996549</v>
      </c>
      <c r="K66" s="53">
        <f>K7+K8+K40+K65</f>
        <v>2002105188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>
        <v>191982318</v>
      </c>
      <c r="K67" s="8">
        <v>196199571</v>
      </c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191</v>
      </c>
      <c r="B69" s="195"/>
      <c r="C69" s="195"/>
      <c r="D69" s="195"/>
      <c r="E69" s="195"/>
      <c r="F69" s="195"/>
      <c r="G69" s="195"/>
      <c r="H69" s="196"/>
      <c r="I69" s="3">
        <v>62</v>
      </c>
      <c r="J69" s="54">
        <f>J70+J71+J72+J78+J79+J82+J85</f>
        <v>343421596</v>
      </c>
      <c r="K69" s="54">
        <f>K70+K71+K72+K78+K79+K82+K85</f>
        <v>346587975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60388000</v>
      </c>
      <c r="K70" s="7">
        <v>60388000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-7542807</v>
      </c>
      <c r="K71" s="7">
        <v>-7542807</v>
      </c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83667810</v>
      </c>
      <c r="K72" s="53">
        <f>K73+K74-K75+K76+K77</f>
        <v>83667810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7277713</v>
      </c>
      <c r="K73" s="7">
        <v>7277713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60000000</v>
      </c>
      <c r="K74" s="7">
        <v>60000000</v>
      </c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15406393</v>
      </c>
      <c r="K75" s="7">
        <v>15406393</v>
      </c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31796490</v>
      </c>
      <c r="K77" s="7">
        <v>31796490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/>
      <c r="K78" s="7"/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172479188</v>
      </c>
      <c r="K79" s="53">
        <f>K80-K81</f>
        <v>206908593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172479188</v>
      </c>
      <c r="K80" s="7">
        <v>206908593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/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34429405</v>
      </c>
      <c r="K82" s="53">
        <f>K83-K84</f>
        <v>3166379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34429405</v>
      </c>
      <c r="K83" s="7">
        <v>3166379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/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3">
        <f>SUM(J87:J89)</f>
        <v>441422</v>
      </c>
      <c r="K86" s="53">
        <f>SUM(K87:K89)</f>
        <v>441422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>
        <v>441422</v>
      </c>
      <c r="K87" s="7">
        <v>441422</v>
      </c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3">
        <f>SUM(J91:J99)</f>
        <v>121935334</v>
      </c>
      <c r="K90" s="53">
        <f>SUM(K91:K99)</f>
        <v>126956774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121935334</v>
      </c>
      <c r="K93" s="7">
        <v>126956774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3">
        <f>SUM(J101:J112)</f>
        <v>1409979587</v>
      </c>
      <c r="K100" s="53">
        <f>SUM(K101:K112)</f>
        <v>1526578585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165232750</v>
      </c>
      <c r="K101" s="7">
        <v>172521871</v>
      </c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/>
      <c r="K102" s="7"/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144532738</v>
      </c>
      <c r="K103" s="7">
        <v>214969014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800429</v>
      </c>
      <c r="K104" s="7"/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1085751403</v>
      </c>
      <c r="K105" s="7">
        <v>1127315346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7307470</v>
      </c>
      <c r="K108" s="7">
        <v>6780041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3644847</v>
      </c>
      <c r="K109" s="7">
        <v>2633516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>
        <v>1034</v>
      </c>
      <c r="K110" s="7">
        <v>1034</v>
      </c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2708916</v>
      </c>
      <c r="K112" s="7">
        <v>2357763</v>
      </c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1218610</v>
      </c>
      <c r="K113" s="7">
        <v>1540432</v>
      </c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3">
        <f>J69+J86+J90+J100+J113</f>
        <v>1876996549</v>
      </c>
      <c r="K114" s="53">
        <f>K69+K86+K90+K100+K113</f>
        <v>2002105188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>
        <v>191982318</v>
      </c>
      <c r="K115" s="8">
        <v>196199571</v>
      </c>
    </row>
    <row r="116" spans="1:11" ht="12.75">
      <c r="A116" s="214" t="s">
        <v>310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311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M22" sqref="M22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333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334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7" t="s">
        <v>319</v>
      </c>
      <c r="K4" s="237"/>
      <c r="L4" s="237" t="s">
        <v>320</v>
      </c>
      <c r="M4" s="237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4">
        <f>SUM(J8:J9)</f>
        <v>554153736</v>
      </c>
      <c r="K7" s="54">
        <f>SUM(K8:K9)</f>
        <v>554153736</v>
      </c>
      <c r="L7" s="54">
        <f>SUM(L8:L9)</f>
        <v>560618757</v>
      </c>
      <c r="M7" s="54">
        <f>SUM(M8:M9)</f>
        <v>560618757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551751870</v>
      </c>
      <c r="K8" s="7">
        <v>551751870</v>
      </c>
      <c r="L8" s="7">
        <v>556560780</v>
      </c>
      <c r="M8" s="7">
        <v>556560780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2401866</v>
      </c>
      <c r="K9" s="7">
        <v>2401866</v>
      </c>
      <c r="L9" s="7">
        <v>4057977</v>
      </c>
      <c r="M9" s="7">
        <v>4057977</v>
      </c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3">
        <f>J11+J12+J16+J20+J21+J22+J25+J26</f>
        <v>546265569</v>
      </c>
      <c r="K10" s="53">
        <f>K11+K12+K16+K20+K21+K22+K25+K26</f>
        <v>546265569</v>
      </c>
      <c r="L10" s="53">
        <f>L11+L12+L16+L20+L21+L22+L25+L26</f>
        <v>550308453</v>
      </c>
      <c r="M10" s="53">
        <f>M11+M12+M16+M20+M21+M22+M25+M26</f>
        <v>550308453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/>
      <c r="K11" s="7"/>
      <c r="L11" s="7"/>
      <c r="M11" s="7"/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3">
        <f>SUM(J13:J15)</f>
        <v>521108860</v>
      </c>
      <c r="K12" s="53">
        <f>SUM(K13:K15)</f>
        <v>521108860</v>
      </c>
      <c r="L12" s="53">
        <f>SUM(L13:L15)</f>
        <v>521248107</v>
      </c>
      <c r="M12" s="53">
        <f>SUM(M13:M15)</f>
        <v>521248107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2402738</v>
      </c>
      <c r="K13" s="7">
        <v>2402738</v>
      </c>
      <c r="L13" s="7">
        <v>2658974</v>
      </c>
      <c r="M13" s="7">
        <v>2658974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513556376</v>
      </c>
      <c r="K14" s="7">
        <v>513556376</v>
      </c>
      <c r="L14" s="7">
        <v>513857193</v>
      </c>
      <c r="M14" s="7">
        <v>513857193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5149746</v>
      </c>
      <c r="K15" s="7">
        <v>5149746</v>
      </c>
      <c r="L15" s="7">
        <v>4731940</v>
      </c>
      <c r="M15" s="7">
        <v>4731940</v>
      </c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3">
        <f>SUM(J17:J19)</f>
        <v>12481379</v>
      </c>
      <c r="K16" s="53">
        <f>SUM(K17:K19)</f>
        <v>12481379</v>
      </c>
      <c r="L16" s="53">
        <f>SUM(L17:L19)</f>
        <v>12186957</v>
      </c>
      <c r="M16" s="53">
        <f>SUM(M17:M19)</f>
        <v>12186957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7101452</v>
      </c>
      <c r="K17" s="7">
        <v>7101452</v>
      </c>
      <c r="L17" s="7">
        <v>7050905</v>
      </c>
      <c r="M17" s="7">
        <v>7050905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3548171</v>
      </c>
      <c r="K18" s="7">
        <v>3548171</v>
      </c>
      <c r="L18" s="7">
        <v>3528051</v>
      </c>
      <c r="M18" s="7">
        <v>3528051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1831756</v>
      </c>
      <c r="K19" s="7">
        <v>1831756</v>
      </c>
      <c r="L19" s="7">
        <v>1608001</v>
      </c>
      <c r="M19" s="7">
        <v>1608001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3390637</v>
      </c>
      <c r="K20" s="7">
        <v>3390637</v>
      </c>
      <c r="L20" s="7">
        <v>3407680</v>
      </c>
      <c r="M20" s="7">
        <v>3407680</v>
      </c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5084693</v>
      </c>
      <c r="K21" s="7">
        <v>5084693</v>
      </c>
      <c r="L21" s="7">
        <v>7115709</v>
      </c>
      <c r="M21" s="7">
        <v>7115709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3">
        <f>SUM(J23:J24)</f>
        <v>4200000</v>
      </c>
      <c r="K22" s="53">
        <f>SUM(K23:K24)</f>
        <v>4200000</v>
      </c>
      <c r="L22" s="53">
        <f>SUM(L23:L24)</f>
        <v>6350000</v>
      </c>
      <c r="M22" s="53">
        <f>SUM(M23:M24)</f>
        <v>6350000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>
        <v>4200000</v>
      </c>
      <c r="K24" s="7">
        <v>4200000</v>
      </c>
      <c r="L24" s="7">
        <v>6350000</v>
      </c>
      <c r="M24" s="7">
        <v>6350000</v>
      </c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/>
      <c r="K25" s="7"/>
      <c r="L25" s="7"/>
      <c r="M25" s="7"/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/>
      <c r="K26" s="7"/>
      <c r="L26" s="7"/>
      <c r="M26" s="7"/>
    </row>
    <row r="27" spans="1:13" ht="12.75">
      <c r="A27" s="197" t="s">
        <v>213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3">
        <f>SUM(J28:J32)</f>
        <v>2052044</v>
      </c>
      <c r="K27" s="53">
        <f>SUM(K28:K32)</f>
        <v>2052044</v>
      </c>
      <c r="L27" s="53">
        <f>SUM(L28:L32)</f>
        <v>311758</v>
      </c>
      <c r="M27" s="53">
        <f>SUM(M28:M32)</f>
        <v>311758</v>
      </c>
    </row>
    <row r="28" spans="1:13" ht="12.75">
      <c r="A28" s="197" t="s">
        <v>227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/>
      <c r="K28" s="7"/>
      <c r="L28" s="7"/>
      <c r="M28" s="7"/>
    </row>
    <row r="29" spans="1:13" ht="12.75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2052044</v>
      </c>
      <c r="K29" s="7">
        <v>2052044</v>
      </c>
      <c r="L29" s="7">
        <v>311758</v>
      </c>
      <c r="M29" s="7">
        <v>311758</v>
      </c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/>
      <c r="K30" s="7"/>
      <c r="L30" s="7"/>
      <c r="M30" s="7"/>
    </row>
    <row r="31" spans="1:13" ht="12.75">
      <c r="A31" s="197" t="s">
        <v>223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/>
      <c r="K31" s="7"/>
      <c r="L31" s="7"/>
      <c r="M31" s="7"/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/>
      <c r="K32" s="7"/>
      <c r="L32" s="7"/>
      <c r="M32" s="7"/>
    </row>
    <row r="33" spans="1:13" ht="12.75">
      <c r="A33" s="197" t="s">
        <v>214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3">
        <f>SUM(J34:J37)</f>
        <v>5197454</v>
      </c>
      <c r="K33" s="53">
        <f>SUM(K34:K37)</f>
        <v>5197454</v>
      </c>
      <c r="L33" s="53">
        <f>SUM(L34:L37)</f>
        <v>6098663</v>
      </c>
      <c r="M33" s="53">
        <f>SUM(M34:M37)</f>
        <v>6098663</v>
      </c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/>
      <c r="K34" s="7"/>
      <c r="L34" s="7"/>
      <c r="M34" s="7"/>
    </row>
    <row r="35" spans="1:13" ht="12.75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5197454</v>
      </c>
      <c r="K35" s="7">
        <v>5197454</v>
      </c>
      <c r="L35" s="7">
        <v>6098663</v>
      </c>
      <c r="M35" s="7">
        <v>6098663</v>
      </c>
    </row>
    <row r="36" spans="1:13" ht="12.75">
      <c r="A36" s="197" t="s">
        <v>224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/>
      <c r="M36" s="7"/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/>
      <c r="K37" s="7"/>
      <c r="L37" s="7"/>
      <c r="M37" s="7"/>
    </row>
    <row r="38" spans="1:13" ht="12.75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>
      <c r="A40" s="197" t="s">
        <v>225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/>
      <c r="M40" s="7"/>
    </row>
    <row r="41" spans="1:13" ht="12.75">
      <c r="A41" s="197" t="s">
        <v>226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3" ht="12.75">
      <c r="A42" s="197" t="s">
        <v>215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3">
        <f>J7+J27+J38+J40</f>
        <v>556205780</v>
      </c>
      <c r="K42" s="53">
        <f>K7+K27+K38+K40</f>
        <v>556205780</v>
      </c>
      <c r="L42" s="53">
        <f>L7+L27+L38+L40</f>
        <v>560930515</v>
      </c>
      <c r="M42" s="53">
        <f>M7+M27+M38+M40</f>
        <v>560930515</v>
      </c>
    </row>
    <row r="43" spans="1:13" ht="12.75">
      <c r="A43" s="197" t="s">
        <v>216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3">
        <f>J10+J33+J39+J41</f>
        <v>551463023</v>
      </c>
      <c r="K43" s="53">
        <f>K10+K33+K39+K41</f>
        <v>551463023</v>
      </c>
      <c r="L43" s="53">
        <f>L10+L33+L39+L41</f>
        <v>556407116</v>
      </c>
      <c r="M43" s="53">
        <f>M10+M33+M39+M41</f>
        <v>556407116</v>
      </c>
    </row>
    <row r="44" spans="1:13" ht="12.75">
      <c r="A44" s="197" t="s">
        <v>236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3">
        <f>J42-J43</f>
        <v>4742757</v>
      </c>
      <c r="K44" s="53">
        <f>K42-K43</f>
        <v>4742757</v>
      </c>
      <c r="L44" s="53">
        <f>L42-L43</f>
        <v>4523399</v>
      </c>
      <c r="M44" s="53">
        <f>M42-M43</f>
        <v>4523399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4742757</v>
      </c>
      <c r="K45" s="53">
        <f>IF(K42&gt;K43,K42-K43,0)</f>
        <v>4742757</v>
      </c>
      <c r="L45" s="53">
        <f>IF(L42&gt;L43,L42-L43,0)</f>
        <v>4523399</v>
      </c>
      <c r="M45" s="53">
        <f>IF(M42&gt;M43,M42-M43,0)</f>
        <v>4523399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197" t="s">
        <v>217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>
        <v>1422827</v>
      </c>
      <c r="K47" s="7">
        <v>1422827</v>
      </c>
      <c r="L47" s="7">
        <v>1357020</v>
      </c>
      <c r="M47" s="7">
        <v>1357020</v>
      </c>
    </row>
    <row r="48" spans="1:13" ht="12.75">
      <c r="A48" s="197" t="s">
        <v>237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3">
        <f>J44-J47</f>
        <v>3319930</v>
      </c>
      <c r="K48" s="53">
        <f>K44-K47</f>
        <v>3319930</v>
      </c>
      <c r="L48" s="53">
        <f>L44-L47</f>
        <v>3166379</v>
      </c>
      <c r="M48" s="53">
        <f>M44-M47</f>
        <v>3166379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3319930</v>
      </c>
      <c r="K49" s="53">
        <f>IF(K48&gt;0,K48,0)</f>
        <v>3319930</v>
      </c>
      <c r="L49" s="53">
        <f>IF(L48&gt;0,L48,0)</f>
        <v>3166379</v>
      </c>
      <c r="M49" s="53">
        <f>IF(M48&gt;0,M48,0)</f>
        <v>3166379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4" t="s">
        <v>312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/>
      <c r="K53" s="7"/>
      <c r="L53" s="7"/>
      <c r="M53" s="7"/>
    </row>
    <row r="54" spans="1:13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204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>
        <v>3319930</v>
      </c>
      <c r="K56" s="6">
        <v>3319930</v>
      </c>
      <c r="L56" s="6">
        <v>3166379</v>
      </c>
      <c r="M56" s="6">
        <v>3166379</v>
      </c>
    </row>
    <row r="57" spans="1:13" ht="12.75">
      <c r="A57" s="197" t="s">
        <v>221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7" t="s">
        <v>228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.75">
      <c r="A59" s="197" t="s">
        <v>229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>
      <c r="A61" s="197" t="s">
        <v>230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231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222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.75">
      <c r="A66" s="197" t="s">
        <v>193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1">
        <f>J56+J66</f>
        <v>3319930</v>
      </c>
      <c r="K67" s="61">
        <f>K56+K66</f>
        <v>3319930</v>
      </c>
      <c r="L67" s="61">
        <f>L56+L66</f>
        <v>3166379</v>
      </c>
      <c r="M67" s="61">
        <f>M56+M66</f>
        <v>3166379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6">
      <selection activeCell="K18" sqref="K18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335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334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3.2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4742757</v>
      </c>
      <c r="K7" s="7">
        <v>4523399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3390637</v>
      </c>
      <c r="K8" s="7">
        <v>3407680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112948202</v>
      </c>
      <c r="K9" s="7">
        <v>46162723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/>
      <c r="K12" s="7"/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64">
        <f>SUM(J7:J12)</f>
        <v>121081596</v>
      </c>
      <c r="K13" s="53">
        <f>SUM(K7:K12)</f>
        <v>54093802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140402247</v>
      </c>
      <c r="K15" s="7">
        <v>125791516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14909234</v>
      </c>
      <c r="K16" s="7">
        <v>10776012.15</v>
      </c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2212514</v>
      </c>
      <c r="K17" s="7">
        <v>1532510</v>
      </c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64">
        <f>SUM(J14:J17)</f>
        <v>157523995</v>
      </c>
      <c r="K18" s="53">
        <f>SUM(K14:K17)</f>
        <v>138100038.15</v>
      </c>
    </row>
    <row r="19" spans="1:11" ht="12.75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4">
        <f>IF(J18&gt;J13,J18-J13,0)</f>
        <v>36442399</v>
      </c>
      <c r="K20" s="53">
        <f>IF(K18&gt;K13,K18-K13,0)</f>
        <v>84006236.15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>
        <v>17622</v>
      </c>
      <c r="K22" s="7">
        <v>789476</v>
      </c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>
        <v>80113</v>
      </c>
      <c r="K24" s="7">
        <v>217253</v>
      </c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64">
        <f>SUM(J22:J26)</f>
        <v>97735</v>
      </c>
      <c r="K27" s="53">
        <f>SUM(K22:K26)</f>
        <v>1006729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330374</v>
      </c>
      <c r="K28" s="7">
        <v>820468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4">
        <f>SUM(J28:J30)</f>
        <v>330374</v>
      </c>
      <c r="K31" s="53">
        <f>SUM(K28:K30)</f>
        <v>820468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IF(J27&gt;J31,J27-J31,0)</f>
        <v>0</v>
      </c>
      <c r="K32" s="53">
        <f>IF(K27&gt;K31,K27-K31,0)</f>
        <v>186261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IF(J31&gt;J27,J31-J27,0)</f>
        <v>232639</v>
      </c>
      <c r="K33" s="53">
        <f>IF(K31&gt;K27,K31-K27,0)</f>
        <v>0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>
        <v>83138808</v>
      </c>
      <c r="K36" s="7">
        <v>80000000</v>
      </c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64">
        <f>SUM(J35:J37)</f>
        <v>83138808</v>
      </c>
      <c r="K38" s="53">
        <f>SUM(K35:K37)</f>
        <v>80000000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68301890</v>
      </c>
      <c r="K39" s="7">
        <v>3899991</v>
      </c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>
        <v>520269</v>
      </c>
      <c r="K41" s="7">
        <v>681567</v>
      </c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64">
        <f>SUM(J39:J43)</f>
        <v>68822159</v>
      </c>
      <c r="K44" s="53">
        <f>SUM(K39:K43)</f>
        <v>4581558</v>
      </c>
    </row>
    <row r="45" spans="1:11" ht="12.75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IF(J38&gt;J44,J38-J44,0)</f>
        <v>14316649</v>
      </c>
      <c r="K45" s="53">
        <f>IF(K38&gt;K44,K38-K44,0)</f>
        <v>75418442</v>
      </c>
    </row>
    <row r="46" spans="1:11" ht="12.75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22358389</v>
      </c>
      <c r="K48" s="53">
        <f>IF(K20-K19+K33-K32+K46-K45&gt;0,K20-K19+K33-K32+K46-K45,0)</f>
        <v>8401533.150000006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35577359</v>
      </c>
      <c r="K49" s="7">
        <v>15343167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>
        <v>22358389</v>
      </c>
      <c r="K51" s="7">
        <v>8401533</v>
      </c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5">
        <f>J49+J50-J51</f>
        <v>13218970</v>
      </c>
      <c r="K52" s="61">
        <f>K49+K50-K51</f>
        <v>6941634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282</v>
      </c>
      <c r="D2" s="284"/>
      <c r="E2" s="77">
        <v>41275</v>
      </c>
      <c r="F2" s="43" t="s">
        <v>250</v>
      </c>
      <c r="G2" s="285">
        <v>41364</v>
      </c>
      <c r="H2" s="286"/>
      <c r="I2" s="74"/>
      <c r="J2" s="74"/>
      <c r="K2" s="74"/>
      <c r="L2" s="78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305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283</v>
      </c>
      <c r="K4" s="83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60388000</v>
      </c>
      <c r="K5" s="45">
        <v>60388000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>
        <v>-7542807</v>
      </c>
      <c r="K6" s="46">
        <v>-7542807</v>
      </c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83667810</v>
      </c>
      <c r="K7" s="46">
        <v>83667810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172479188</v>
      </c>
      <c r="K8" s="46">
        <v>206908593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34429405</v>
      </c>
      <c r="K9" s="46">
        <v>3166379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/>
      <c r="K10" s="46"/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343421596</v>
      </c>
      <c r="K14" s="79">
        <f>SUM(K5:K13)</f>
        <v>346587975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302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Potočki</cp:lastModifiedBy>
  <cp:lastPrinted>2013-04-22T06:04:34Z</cp:lastPrinted>
  <dcterms:created xsi:type="dcterms:W3CDTF">2008-10-17T11:51:54Z</dcterms:created>
  <dcterms:modified xsi:type="dcterms:W3CDTF">2013-04-23T12:42:48Z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