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<sst xmlns="http://schemas.openxmlformats.org/spreadsheetml/2006/main" count="407" uniqueCount="353">
  <si>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</si>
  <si>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</si>
  <si>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</si>
  <si>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</si>
  <si>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</si>
  <si>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</si>
  <si>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</si>
  <si>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</si>
  <si>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</si>
  <si>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</si>
  <si>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</si>
  <si>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</si>
  <si>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</si>
  <si>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</si>
  <si>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</si>
  <si>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</si>
  <si>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</si>
  <si>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</si>
  <si>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</si>
  <si>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</si>
  <si>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</si>
  <si>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</si>
  <si>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</si>
  <si>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</si>
  <si>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</si>
  <si>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</si>
  <si>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</si>
  <si>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</si>
  <si>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</si>
  <si>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</si>
  <si>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</si>
  <si>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</si>
  <si>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</si>
  <si>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</si>
  <si>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</si>
  <si>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</si>
  <si>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</si>
  <si>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</si>
  <si>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</si>
  <si>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</si>
  <si>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</si>
  <si>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</si>
  <si>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</si>
  <si>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</si>
  <si>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</si>
  <si>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</si>
  <si>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</si>
  <si>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</si>
  <si>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</si>
  <si>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</si>
  <si>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</si>
  <si>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</si>
  <si>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</si>
  <si>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</si>
  <si>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</si>
  <si>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</si>
  <si>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</si>
  <si>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</si>
  <si>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</si>
  <si>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</si>
  <si>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</si>
  <si>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</si>
  <si>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</si>
  <si>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</si>
  <si>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</si>
  <si>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</si>
  <si>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</si>
  <si>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</si>
  <si>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</si>
  <si>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</si>
  <si>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</si>
  <si>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</si>
  <si>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</si>
  <si>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</si>
  <si>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</si>
  <si>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</si>
  <si>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</si>
  <si>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</si>
  <si>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</si>
  <si>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</si>
  <si>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</si>
  <si>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</si>
  <si>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</si>
  <si>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</si>
  <si>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</si>
  <si>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</si>
  <si>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</si>
  <si>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</si>
  <si>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</si>
  <si>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</si>
  <si>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</si>
  <si>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</si>
  <si>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</si>
  <si>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</si>
  <si>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</si>
  <si>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</si>
  <si>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</si>
  <si>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</si>
  <si>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</si>
  <si>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</si>
  <si>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</si>
  <si>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</si>
  <si>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</si>
  <si>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</si>
  <si>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</si>
  <si>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</si>
  <si>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</si>
  <si>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</si>
  <si>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</si>
  <si>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</si>
  <si>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</si>
  <si>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</si>
  <si>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</si>
  <si>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</si>
  <si>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</si>
  <si>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</si>
  <si>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</si>
  <si>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</si>
  <si>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</si>
  <si>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</si>
  <si>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</si>
  <si>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</si>
  <si>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</si>
  <si>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</si>
  <si>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</si>
  <si>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</si>
  <si>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</si>
  <si>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</si>
  <si>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</si>
  <si>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</si>
  <si>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</si>
  <si>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</si>
  <si>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</si>
  <si>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</si>
  <si>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</si>
  <si>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</si>
  <si>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</si>
  <si>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</si>
  <si>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</si>
  <si>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</si>
  <si>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</si>
  <si>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</si>
  <si>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</si>
  <si>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</si>
  <si>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</si>
  <si>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</si>
  <si>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</si>
  <si>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</si>
  <si>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</si>
  <si>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</si>
  <si>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</si>
  <si>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</si>
  <si>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</si>
  <si>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</si>
  <si>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</si>
  <si>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</si>
  <si>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</si>
  <si>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</si>
  <si>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</si>
  <si>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</si>
  <si>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</si>
  <si>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</si>
  <si>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</si>
  <si>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</si>
  <si>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</si>
  <si>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</si>
  <si>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</si>
  <si>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</si>
  <si>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</si>
  <si>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</si>
  <si>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</si>
  <si>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</si>
  <si>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</si>
  <si>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</si>
  <si>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</si>
  <si>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</si>
  <si>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</si>
  <si>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</si>
  <si>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</si>
  <si>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</si>
  <si>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</si>
  <si>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</si>
  <si>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</si>
  <si>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</si>
  <si>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</si>
  <si>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</si>
  <si>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</si>
  <si>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</si>
  <si>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</si>
  <si>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</si>
  <si>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</si>
  <si>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</si>
  <si>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</si>
  <si>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</si>
  <si>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</si>
  <si>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</si>
  <si>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</si>
  <si>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</si>
  <si>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</si>
  <si>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</si>
  <si>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</si>
  <si>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</si>
  <si>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</si>
  <si>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</si>
  <si>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</si>
  <si>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</si>
  <si>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</si>
  <si>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</si>
  <si>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</si>
  <si>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</si>
  <si>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</si>
  <si>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</si>
  <si>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</si>
  <si>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</si>
  <si>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</si>
  <si>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</si>
  <si>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</si>
  <si>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</si>
  <si>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</si>
  <si>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</si>
  <si>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</si>
  <si>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</si>
  <si>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</si>
  <si>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</si>
  <si>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</si>
  <si>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</si>
  <si>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</si>
  <si>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</si>
  <si>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</si>
  <si>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</si>
  <si>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</si>
  <si>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</si>
  <si>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</si>
  <si>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</si>
  <si>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</si>
  <si>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</si>
  <si>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</si>
  <si>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</si>
  <si>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</si>
  <si>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</si>
  <si>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</si>
  <si>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</si>
  <si>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</si>
  <si>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</si>
  <si>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</si>
  <si>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</si>
  <si>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</si>
  <si>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</si>
  <si>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</si>
  <si>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</si>
  <si>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</si>
  <si>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</si>
  <si>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</si>
  <si>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</si>
  <si>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</si>
  <si>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</si>
  <si>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</si>
  <si>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</si>
  <si>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</si>
  <si>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</si>
  <si>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</si>
  <si>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</si>
  <si>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</si>
  <si>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</si>
  <si>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</si>
  <si>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</si>
  <si>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</si>
  <si>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</si>
  <si>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</si>
  <si>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</si>
  <si>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</si>
  <si>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</si>
  <si>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</si>
  <si>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</si>
  <si>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</si>
  <si>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</si>
  <si>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</si>
  <si>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</si>
  <si>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</si>
  <si>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</si>
  <si>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</si>
  <si>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</si>
  <si>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</si>
  <si>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</si>
  <si>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</si>
  <si>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</si>
  <si>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</si>
  <si>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</si>
  <si>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</si>
  <si>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</si>
  <si>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</si>
  <si>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</si>
  <si>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</si>
  <si>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</si>
  <si>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</si>
  <si>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</si>
  <si>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</si>
  <si>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</si>
  <si>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</si>
  <si>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</si>
  <si>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</si>
  <si>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</si>
  <si>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</si>
  <si>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</si>
  <si>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</si>
  <si>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</si>
  <si>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</si>
  <si>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</si>
  <si>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</si>
  <si>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</si>
  <si>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</si>
  <si>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</si>
  <si>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</si>
  <si>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</si>
  <si>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</si>
  <si>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</si>
  <si>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</si>
  <si>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</si>
  <si>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</si>
  <si>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</si>
  <si>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</si>
  <si>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</si>
  <si>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</si>
  <si>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</si>
  <si>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</si>
  <si>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</si>
  <si>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</si>
  <si>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</si>
  <si>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</si>
  <si>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</si>
  <si>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</si>
  <si>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DA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</si>
  <si>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</si>
  <si>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</si>
  <si>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</si>
  <si>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</si>
  <si>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</si>
  <si>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</si>
  <si>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</si>
  <si>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</si>
  <si>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</si>
  <si>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</si>
  <si>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</si>
  <si>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</si>
  <si>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</si>
  <si>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Obveznik: MEDIKA d.d._____________________________________________________________</t>
  </si>
  <si>
    <t>u razdoblju 1.1.2013. do 31.3.2013.</t>
  </si>
  <si>
    <t>stanje na dan 31.3.2013.</t>
  </si>
  <si>
    <t>RADMILOVIĆ DIJANA</t>
  </si>
  <si>
    <t>012412551</t>
  </si>
  <si>
    <t>012371441</t>
  </si>
  <si>
    <t>m</t>
  </si>
  <si>
    <t>HERCEG JASMINKO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</si>
</sst>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15" sqref="C1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51"/>
      <c r="F24" s="151"/>
      <c r="G24" s="152"/>
      <c r="H24" s="51" t="s">
        <v>261</v>
      </c>
      <c r="I24" s="122">
        <v>715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331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333</v>
      </c>
      <c r="B30" s="163"/>
      <c r="C30" s="163"/>
      <c r="D30" s="164"/>
      <c r="E30" s="162" t="s">
        <v>334</v>
      </c>
      <c r="F30" s="163"/>
      <c r="G30" s="163"/>
      <c r="H30" s="131" t="s">
        <v>335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336</v>
      </c>
      <c r="B32" s="163"/>
      <c r="C32" s="163"/>
      <c r="D32" s="164"/>
      <c r="E32" s="162" t="s">
        <v>337</v>
      </c>
      <c r="F32" s="163"/>
      <c r="G32" s="163"/>
      <c r="H32" s="131" t="s">
        <v>338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339</v>
      </c>
      <c r="B34" s="163"/>
      <c r="C34" s="163"/>
      <c r="D34" s="164"/>
      <c r="E34" s="162" t="s">
        <v>340</v>
      </c>
      <c r="F34" s="163"/>
      <c r="G34" s="163"/>
      <c r="H34" s="131" t="s">
        <v>341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342</v>
      </c>
      <c r="B36" s="163"/>
      <c r="C36" s="163"/>
      <c r="D36" s="164"/>
      <c r="E36" s="162" t="s">
        <v>343</v>
      </c>
      <c r="F36" s="163"/>
      <c r="G36" s="163"/>
      <c r="H36" s="131" t="s">
        <v>344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348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349</v>
      </c>
      <c r="D48" s="174"/>
      <c r="E48" s="175"/>
      <c r="F48" s="16"/>
      <c r="G48" s="51" t="s">
        <v>271</v>
      </c>
      <c r="H48" s="173" t="s">
        <v>350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 t="s">
        <v>351</v>
      </c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352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K14" sqref="K1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401271400</v>
      </c>
      <c r="K8" s="53">
        <f>K9+K16+K26+K35+K39</f>
        <v>396152617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190018605</v>
      </c>
      <c r="K9" s="53">
        <f>SUM(K10:K15)</f>
        <v>188312507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119368923</v>
      </c>
      <c r="K11" s="7">
        <v>117598993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69067158</v>
      </c>
      <c r="K12" s="7">
        <v>69067158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1431474</v>
      </c>
      <c r="K14" s="7">
        <v>1501514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151050</v>
      </c>
      <c r="K15" s="7">
        <v>144842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159679286</v>
      </c>
      <c r="K16" s="53">
        <f>SUM(K17:K25)</f>
        <v>156752054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15994715</v>
      </c>
      <c r="K17" s="7">
        <v>15994715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114021920</v>
      </c>
      <c r="K18" s="7">
        <v>113030950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6849842</v>
      </c>
      <c r="K19" s="7">
        <v>5451929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12926956</v>
      </c>
      <c r="K20" s="7">
        <v>12384662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75911</v>
      </c>
      <c r="K22" s="7">
        <v>165578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9062792</v>
      </c>
      <c r="K23" s="7">
        <v>8977070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747150</v>
      </c>
      <c r="K24" s="7">
        <v>747150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50542468</v>
      </c>
      <c r="K26" s="53">
        <f>SUM(K27:K34)</f>
        <v>50009238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39930648</v>
      </c>
      <c r="K27" s="7">
        <v>39360781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10611820</v>
      </c>
      <c r="K32" s="7">
        <v>10648457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1031041</v>
      </c>
      <c r="K39" s="7">
        <v>1078818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1614749646</v>
      </c>
      <c r="K40" s="53">
        <f>K41+K49+K56+K64</f>
        <v>1730861244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216662233</v>
      </c>
      <c r="K41" s="53">
        <f>SUM(K42:K48)</f>
        <v>227297984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402359</v>
      </c>
      <c r="K42" s="7">
        <v>402116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214425320</v>
      </c>
      <c r="K45" s="7">
        <v>225516919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1834554</v>
      </c>
      <c r="K46" s="7">
        <v>1378949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1378079533</v>
      </c>
      <c r="K49" s="53">
        <f>SUM(K50:K55)</f>
        <v>1492062446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20129487</v>
      </c>
      <c r="K50" s="7">
        <v>21833380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1347386888</v>
      </c>
      <c r="K51" s="7">
        <v>1458688772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2933763</v>
      </c>
      <c r="K53" s="7">
        <v>466639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5838255</v>
      </c>
      <c r="K54" s="7">
        <v>8496043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1791140</v>
      </c>
      <c r="K55" s="7">
        <v>2577612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467595</v>
      </c>
      <c r="K56" s="53">
        <f>SUM(K57:K63)</f>
        <v>1019060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878</v>
      </c>
      <c r="K61" s="7">
        <v>1232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466717</v>
      </c>
      <c r="K62" s="7">
        <v>1017828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19540285</v>
      </c>
      <c r="K64" s="7">
        <v>10481754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1112739</v>
      </c>
      <c r="K65" s="7">
        <v>762350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2017133785</v>
      </c>
      <c r="K66" s="53">
        <f>K7+K8+K40+K65</f>
        <v>2127776211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191982318</v>
      </c>
      <c r="K67" s="8">
        <v>196199571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375304880</v>
      </c>
      <c r="K69" s="54">
        <f>K70+K71+K72+K78+K79+K82+K85</f>
        <v>378770924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60388000</v>
      </c>
      <c r="K70" s="7">
        <v>60388000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-7542807</v>
      </c>
      <c r="K71" s="7">
        <v>-7542807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83667810</v>
      </c>
      <c r="K72" s="53">
        <f>K73+K74-K75+K76+K77</f>
        <v>83667810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15406393</v>
      </c>
      <c r="K75" s="7">
        <v>15406393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190520524</v>
      </c>
      <c r="K79" s="53">
        <f>K80-K81</f>
        <v>238791876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190520524</v>
      </c>
      <c r="K80" s="7">
        <v>238791876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48271353</v>
      </c>
      <c r="K82" s="53">
        <f>K83-K84</f>
        <v>3466045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48271353</v>
      </c>
      <c r="K83" s="7">
        <v>3466045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679210</v>
      </c>
      <c r="K86" s="53">
        <f>SUM(K87:K89)</f>
        <v>679210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679210</v>
      </c>
      <c r="K87" s="7">
        <v>679210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152318189</v>
      </c>
      <c r="K90" s="53">
        <f>SUM(K91:K99)</f>
        <v>157431840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136976412</v>
      </c>
      <c r="K93" s="7">
        <v>142090063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15341777</v>
      </c>
      <c r="K99" s="7">
        <v>15341777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1487431652</v>
      </c>
      <c r="K100" s="53">
        <f>SUM(K101:K112)</f>
        <v>1589252008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165181135</v>
      </c>
      <c r="K101" s="7">
        <v>172434612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191835452</v>
      </c>
      <c r="K103" s="7">
        <v>259097393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803234</v>
      </c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1092523997</v>
      </c>
      <c r="K105" s="7">
        <v>1131482420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9810439</v>
      </c>
      <c r="K108" s="7">
        <v>9350983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6497959</v>
      </c>
      <c r="K109" s="7">
        <v>5054171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20778402</v>
      </c>
      <c r="K112" s="7">
        <v>11831395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1399854</v>
      </c>
      <c r="K113" s="7">
        <v>1642229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2017133785</v>
      </c>
      <c r="K114" s="53">
        <f>K69+K86+K90+K100+K113</f>
        <v>2127776211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191982318</v>
      </c>
      <c r="K115" s="8">
        <v>196199571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375304880</v>
      </c>
      <c r="K118" s="7">
        <v>378770924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576271559</v>
      </c>
      <c r="K7" s="54">
        <f>SUM(K8:K9)</f>
        <v>576271559</v>
      </c>
      <c r="L7" s="54">
        <f>SUM(L8:L9)</f>
        <v>582617087</v>
      </c>
      <c r="M7" s="54">
        <f>SUM(M8:M9)</f>
        <v>582617087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573021597</v>
      </c>
      <c r="K8" s="7">
        <v>573021597</v>
      </c>
      <c r="L8" s="7">
        <v>578043534</v>
      </c>
      <c r="M8" s="7">
        <v>578043534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3249962</v>
      </c>
      <c r="K9" s="7">
        <v>3249962</v>
      </c>
      <c r="L9" s="7">
        <v>4573553</v>
      </c>
      <c r="M9" s="7">
        <v>4573553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566817432</v>
      </c>
      <c r="K10" s="53">
        <f>K11+K12+K16+K20+K21+K22+K25+K26</f>
        <v>566817432</v>
      </c>
      <c r="L10" s="53">
        <f>L11+L12+L16+L20+L21+L22+L25+L26</f>
        <v>570957976</v>
      </c>
      <c r="M10" s="53">
        <f>M11+M12+M16+M20+M21+M22+M25+M26</f>
        <v>570957976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528917478</v>
      </c>
      <c r="K12" s="53">
        <f>SUM(K13:K15)</f>
        <v>528917478</v>
      </c>
      <c r="L12" s="53">
        <f>SUM(L13:L15)</f>
        <v>529079172</v>
      </c>
      <c r="M12" s="53">
        <f>SUM(M13:M15)</f>
        <v>529079172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3109683</v>
      </c>
      <c r="K13" s="7">
        <v>3109683</v>
      </c>
      <c r="L13" s="7">
        <v>3414966</v>
      </c>
      <c r="M13" s="7">
        <v>3414966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517804257</v>
      </c>
      <c r="K14" s="7">
        <v>517804257</v>
      </c>
      <c r="L14" s="7">
        <v>517937067</v>
      </c>
      <c r="M14" s="7">
        <v>517937067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8003538</v>
      </c>
      <c r="K15" s="7">
        <v>8003538</v>
      </c>
      <c r="L15" s="7">
        <v>7727139</v>
      </c>
      <c r="M15" s="7">
        <v>7727139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23070160</v>
      </c>
      <c r="K16" s="53">
        <f>SUM(K17:K19)</f>
        <v>23070160</v>
      </c>
      <c r="L16" s="53">
        <f>SUM(L17:L19)</f>
        <v>23110093</v>
      </c>
      <c r="M16" s="53">
        <f>SUM(M17:M19)</f>
        <v>23110093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13245376</v>
      </c>
      <c r="K17" s="7">
        <v>13245376</v>
      </c>
      <c r="L17" s="7">
        <v>13465260</v>
      </c>
      <c r="M17" s="7">
        <v>13465260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6465017</v>
      </c>
      <c r="K18" s="7">
        <v>6465017</v>
      </c>
      <c r="L18" s="7">
        <v>6613493</v>
      </c>
      <c r="M18" s="7">
        <v>6613493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3359767</v>
      </c>
      <c r="K19" s="7">
        <v>3359767</v>
      </c>
      <c r="L19" s="7">
        <v>3031340</v>
      </c>
      <c r="M19" s="7">
        <v>3031340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4183615</v>
      </c>
      <c r="K20" s="7">
        <v>4183615</v>
      </c>
      <c r="L20" s="7">
        <v>3991446</v>
      </c>
      <c r="M20" s="7">
        <v>3991446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6446179</v>
      </c>
      <c r="K21" s="7">
        <v>6446179</v>
      </c>
      <c r="L21" s="7">
        <v>8427265</v>
      </c>
      <c r="M21" s="7">
        <v>8427265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4200000</v>
      </c>
      <c r="K22" s="53">
        <f>SUM(K23:K24)</f>
        <v>4200000</v>
      </c>
      <c r="L22" s="53">
        <f>SUM(L23:L24)</f>
        <v>6350000</v>
      </c>
      <c r="M22" s="53">
        <f>SUM(M23:M24)</f>
        <v>6350000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4200000</v>
      </c>
      <c r="K24" s="7">
        <v>4200000</v>
      </c>
      <c r="L24" s="7">
        <v>6350000</v>
      </c>
      <c r="M24" s="7">
        <v>6350000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2158191</v>
      </c>
      <c r="K27" s="53">
        <f>SUM(K28:K32)</f>
        <v>2158191</v>
      </c>
      <c r="L27" s="53">
        <f>SUM(L28:L32)</f>
        <v>324237</v>
      </c>
      <c r="M27" s="53">
        <f>SUM(M28:M32)</f>
        <v>324237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2158191</v>
      </c>
      <c r="K29" s="7">
        <v>2158191</v>
      </c>
      <c r="L29" s="7">
        <v>324122</v>
      </c>
      <c r="M29" s="7">
        <v>324122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>
        <v>115</v>
      </c>
      <c r="M32" s="7">
        <v>115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5731162</v>
      </c>
      <c r="K33" s="53">
        <f>SUM(K34:K37)</f>
        <v>5731162</v>
      </c>
      <c r="L33" s="53">
        <f>SUM(L34:L37)</f>
        <v>6996037</v>
      </c>
      <c r="M33" s="53">
        <f>SUM(M34:M37)</f>
        <v>6996037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5731162</v>
      </c>
      <c r="K35" s="7">
        <v>5731162</v>
      </c>
      <c r="L35" s="7">
        <v>6996037</v>
      </c>
      <c r="M35" s="7">
        <v>6996037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578429750</v>
      </c>
      <c r="K42" s="53">
        <f>K7+K27+K38+K40</f>
        <v>578429750</v>
      </c>
      <c r="L42" s="53">
        <f>L7+L27+L38+L40</f>
        <v>582941324</v>
      </c>
      <c r="M42" s="53">
        <f>M7+M27+M38+M40</f>
        <v>582941324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572548594</v>
      </c>
      <c r="K43" s="53">
        <f>K10+K33+K39+K41</f>
        <v>572548594</v>
      </c>
      <c r="L43" s="53">
        <f>L10+L33+L39+L41</f>
        <v>577954013</v>
      </c>
      <c r="M43" s="53">
        <f>M10+M33+M39+M41</f>
        <v>577954013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5881156</v>
      </c>
      <c r="K44" s="53">
        <f>K42-K43</f>
        <v>5881156</v>
      </c>
      <c r="L44" s="53">
        <f>L42-L43</f>
        <v>4987311</v>
      </c>
      <c r="M44" s="53">
        <f>M42-M43</f>
        <v>4987311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5881156</v>
      </c>
      <c r="K45" s="53">
        <f>IF(K42&gt;K43,K42-K43,0)</f>
        <v>5881156</v>
      </c>
      <c r="L45" s="53">
        <f>IF(L42&gt;L43,L42-L43,0)</f>
        <v>4987311</v>
      </c>
      <c r="M45" s="53">
        <f>IF(M42&gt;M43,M42-M43,0)</f>
        <v>4987311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1763537</v>
      </c>
      <c r="K47" s="7">
        <v>1763537</v>
      </c>
      <c r="L47" s="7">
        <v>1521266</v>
      </c>
      <c r="M47" s="7">
        <v>1521266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4117619</v>
      </c>
      <c r="K48" s="53">
        <f>K44-K47</f>
        <v>4117619</v>
      </c>
      <c r="L48" s="53">
        <f>L44-L47</f>
        <v>3466045</v>
      </c>
      <c r="M48" s="53">
        <f>M44-M47</f>
        <v>3466045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4117619</v>
      </c>
      <c r="K49" s="53">
        <f>IF(K48&gt;0,K48,0)</f>
        <v>4117619</v>
      </c>
      <c r="L49" s="53">
        <f>IF(L48&gt;0,L48,0)</f>
        <v>3466045</v>
      </c>
      <c r="M49" s="53">
        <f>IF(M48&gt;0,M48,0)</f>
        <v>3466045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4117619</v>
      </c>
      <c r="K56" s="6">
        <v>4117619</v>
      </c>
      <c r="L56" s="6">
        <v>3466045</v>
      </c>
      <c r="M56" s="6">
        <v>3466045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4117619</v>
      </c>
      <c r="K67" s="61">
        <f>K56+K66</f>
        <v>4117619</v>
      </c>
      <c r="L67" s="61">
        <f>L56+L66</f>
        <v>3466045</v>
      </c>
      <c r="M67" s="61">
        <f>M56+M66</f>
        <v>3466045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P15" sqref="P15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5881156</v>
      </c>
      <c r="K7" s="7">
        <v>4987311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4183615</v>
      </c>
      <c r="K8" s="7">
        <v>3991446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103279718</v>
      </c>
      <c r="K9" s="7">
        <v>34558430.91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113344489</v>
      </c>
      <c r="K13" s="53">
        <f>SUM(K7:K12)</f>
        <v>43537187.91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126022747</v>
      </c>
      <c r="K15" s="7">
        <v>113982913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15602994</v>
      </c>
      <c r="K16" s="7">
        <v>10635751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2277861</v>
      </c>
      <c r="K17" s="7">
        <v>406536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143903602</v>
      </c>
      <c r="K18" s="53">
        <f>SUM(K14:K17)</f>
        <v>125025200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30559113</v>
      </c>
      <c r="K20" s="53">
        <f>IF(K18&gt;K13,K18-K13,0)</f>
        <v>81488012.09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17622</v>
      </c>
      <c r="K22" s="7">
        <v>824681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89918</v>
      </c>
      <c r="K24" s="7">
        <v>228605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107540</v>
      </c>
      <c r="K27" s="53">
        <f>SUM(K22:K26)</f>
        <v>1053286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2631769</v>
      </c>
      <c r="K28" s="7">
        <v>820468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2631769</v>
      </c>
      <c r="K31" s="53">
        <f>SUM(K28:K30)</f>
        <v>820468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232818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2524229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83138808</v>
      </c>
      <c r="K36" s="7">
        <v>80000000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83138808</v>
      </c>
      <c r="K38" s="53">
        <f>SUM(K35:K37)</f>
        <v>80000000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71926031</v>
      </c>
      <c r="K39" s="7">
        <v>7099602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553458</v>
      </c>
      <c r="K41" s="7">
        <v>703735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72479489</v>
      </c>
      <c r="K44" s="53">
        <f>SUM(K39:K43)</f>
        <v>7803337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10659319</v>
      </c>
      <c r="K45" s="53">
        <f>IF(K38&gt;K44,K38-K44,0)</f>
        <v>72196663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22424023</v>
      </c>
      <c r="K48" s="53">
        <f>IF(K20-K19+K33-K32+K46-K45&gt;0,K20-K19+K33-K32+K46-K45,0)</f>
        <v>9058531.090000004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40578821</v>
      </c>
      <c r="K49" s="7">
        <v>19540285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22424023</v>
      </c>
      <c r="K51" s="7">
        <v>9058531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18154798</v>
      </c>
      <c r="K52" s="61">
        <f>K49+K50-K51</f>
        <v>10481754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6" sqref="K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41275</v>
      </c>
      <c r="F2" s="43" t="s">
        <v>250</v>
      </c>
      <c r="G2" s="269">
        <v>41364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60388000</v>
      </c>
      <c r="K5" s="45">
        <v>60388000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-7542807</v>
      </c>
      <c r="K6" s="46">
        <v>-7542807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83667810</v>
      </c>
      <c r="K7" s="46">
        <v>83667810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190520524</v>
      </c>
      <c r="K8" s="46">
        <v>238791876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48271353</v>
      </c>
      <c r="K9" s="46">
        <v>3466045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375304880</v>
      </c>
      <c r="K14" s="79">
        <f>SUM(K5:K13)</f>
        <v>378770924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2013-04-23T06:53:28Z</cp:lastPrinted>
  <dcterms:created xsi:type="dcterms:W3CDTF">2008-10-17T11:51:54Z</dcterms:created>
  <dcterms:modified xsi:type="dcterms:W3CDTF">2013-04-23T09:29:21Z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