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<sst xmlns="http://schemas.openxmlformats.org/spreadsheetml/2006/main" count="395" uniqueCount="343">
  <si>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</si>
  <si>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</si>
  <si>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</si>
  <si>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</si>
  <si>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</si>
  <si>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</si>
  <si>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</si>
  <si>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</si>
  <si>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</si>
  <si>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</si>
  <si>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</si>
  <si>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</si>
  <si>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</si>
  <si>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</si>
  <si>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</si>
  <si>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</si>
  <si>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</si>
  <si>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</si>
  <si>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</si>
  <si>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</si>
  <si>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</si>
  <si>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</si>
  <si>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</si>
  <si>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</si>
  <si>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</si>
  <si>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</si>
  <si>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</si>
  <si>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</si>
  <si>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</si>
  <si>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</si>
  <si>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</si>
  <si>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</si>
  <si>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</si>
  <si>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</si>
  <si>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</si>
  <si>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</si>
  <si>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</si>
  <si>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</si>
  <si>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</si>
  <si>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</si>
  <si>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</si>
  <si>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</si>
  <si>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</si>
  <si>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</si>
  <si>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</si>
  <si>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</si>
  <si>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</si>
  <si>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</si>
  <si>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</si>
  <si>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</si>
  <si>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</si>
  <si>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</si>
  <si>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</si>
  <si>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</si>
  <si>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</si>
  <si>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</si>
  <si>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</si>
  <si>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</si>
  <si>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</si>
  <si>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</si>
  <si>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</si>
  <si>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</si>
  <si>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</si>
  <si>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</si>
  <si>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</si>
  <si>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</si>
  <si>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</si>
  <si>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</si>
  <si>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</si>
  <si>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</si>
  <si>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</si>
  <si>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</si>
  <si>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</si>
  <si>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</si>
  <si>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</si>
  <si>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</si>
  <si>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</si>
  <si>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</si>
  <si>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</si>
  <si>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</si>
  <si>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</si>
  <si>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</si>
  <si>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</si>
  <si>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</si>
  <si>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</si>
  <si>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</si>
  <si>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</si>
  <si>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</si>
  <si>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</si>
  <si>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</si>
  <si>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</si>
  <si>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</si>
  <si>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</si>
  <si>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</si>
  <si>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</si>
  <si>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</si>
  <si>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</si>
  <si>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</si>
  <si>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</si>
  <si>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</si>
  <si>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</si>
  <si>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</si>
  <si>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</si>
  <si>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</si>
  <si>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</si>
  <si>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</si>
  <si>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</si>
  <si>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</si>
  <si>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</si>
  <si>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</si>
  <si>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</si>
  <si>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</si>
  <si>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</si>
  <si>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</si>
  <si>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</si>
  <si>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</si>
  <si>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</si>
  <si>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</si>
  <si>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</si>
  <si>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</si>
  <si>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</si>
  <si>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</si>
  <si>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</si>
  <si>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</si>
  <si>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</si>
  <si>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</si>
  <si>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</si>
  <si>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</si>
  <si>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</si>
  <si>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</si>
  <si>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</si>
  <si>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</si>
  <si>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</si>
  <si>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</si>
  <si>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</si>
  <si>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</si>
  <si>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</si>
  <si>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</si>
  <si>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</si>
  <si>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</si>
  <si>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</si>
  <si>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</si>
  <si>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</si>
  <si>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</si>
  <si>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</si>
  <si>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</si>
  <si>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</si>
  <si>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</si>
  <si>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</si>
  <si>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</si>
  <si>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</si>
  <si>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</si>
  <si>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</si>
  <si>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</si>
  <si>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</si>
  <si>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</si>
  <si>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</si>
  <si>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</si>
  <si>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</si>
  <si>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</si>
  <si>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</si>
  <si>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</si>
  <si>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</si>
  <si>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</si>
  <si>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</si>
  <si>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</si>
  <si>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</si>
  <si>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</si>
  <si>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</si>
  <si>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</si>
  <si>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</si>
  <si>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</si>
  <si>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</si>
  <si>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</si>
  <si>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</si>
  <si>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</si>
  <si>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</si>
  <si>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</si>
  <si>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</si>
  <si>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</si>
  <si>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</si>
  <si>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</si>
  <si>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</si>
  <si>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</si>
  <si>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</si>
  <si>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</si>
  <si>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</si>
  <si>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</si>
  <si>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</si>
  <si>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</si>
  <si>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</si>
  <si>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</si>
  <si>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</si>
  <si>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</si>
  <si>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</si>
  <si>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</si>
  <si>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</si>
  <si>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</si>
  <si>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</si>
  <si>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</si>
  <si>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</si>
  <si>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</si>
  <si>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</si>
  <si>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</si>
  <si>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</si>
  <si>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</si>
  <si>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</si>
  <si>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</si>
  <si>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</si>
  <si>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</si>
  <si>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</si>
  <si>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</si>
  <si>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</si>
  <si>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</si>
  <si>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</si>
  <si>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</si>
  <si>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</si>
  <si>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</si>
  <si>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</si>
  <si>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</si>
  <si>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</si>
  <si>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</si>
  <si>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</si>
  <si>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</si>
  <si>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</si>
  <si>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</si>
  <si>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</si>
  <si>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</si>
  <si>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</si>
  <si>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</si>
  <si>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</si>
  <si>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</si>
  <si>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</si>
  <si>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</si>
  <si>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</si>
  <si>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</si>
  <si>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</si>
  <si>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</si>
  <si>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</si>
  <si>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</si>
  <si>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</si>
  <si>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</si>
  <si>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</si>
  <si>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</si>
  <si>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</si>
  <si>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</si>
  <si>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</si>
  <si>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</si>
  <si>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</si>
  <si>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</si>
  <si>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</si>
  <si>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</si>
  <si>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</si>
  <si>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</si>
  <si>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</si>
  <si>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</si>
  <si>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</si>
  <si>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</si>
  <si>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</si>
  <si>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</si>
  <si>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</si>
  <si>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</si>
  <si>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</si>
  <si>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</si>
  <si>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</si>
  <si>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</si>
  <si>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</si>
  <si>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</si>
  <si>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</si>
  <si>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</si>
  <si>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</si>
  <si>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</si>
  <si>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</si>
  <si>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</si>
  <si>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</si>
  <si>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</si>
  <si>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</si>
  <si>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</si>
  <si>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</si>
  <si>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</si>
  <si>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</si>
  <si>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</si>
  <si>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</si>
  <si>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</si>
  <si>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</si>
  <si>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</si>
  <si>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</si>
  <si>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</si>
  <si>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</si>
  <si>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</si>
  <si>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</si>
  <si>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</si>
  <si>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</si>
  <si>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</si>
  <si>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</si>
  <si>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</si>
  <si>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</si>
  <si>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</si>
  <si>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</si>
  <si>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</si>
  <si>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</si>
  <si>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</si>
  <si>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</si>
  <si>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</si>
  <si>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</si>
  <si>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</si>
  <si>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</si>
  <si>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</si>
  <si>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</si>
  <si>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</si>
  <si>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</si>
  <si>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</si>
  <si>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</si>
  <si>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</si>
  <si>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</si>
  <si>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</si>
  <si>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</si>
  <si>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</si>
  <si>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</si>
  <si>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</si>
  <si>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</si>
  <si>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</si>
  <si>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</si>
  <si>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</si>
  <si>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</si>
  <si>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</si>
  <si>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MEIKA d.d.</t>
  </si>
  <si>
    <t>ZAGREB</t>
  </si>
  <si>
    <t>CAPRAŠKA 1</t>
  </si>
  <si>
    <t>medika.uprava@medika.hr</t>
  </si>
  <si>
    <t>www.medika.hr</t>
  </si>
  <si>
    <t>GRAD ZAGREB</t>
  </si>
  <si>
    <t>4646</t>
  </si>
  <si>
    <t>NE</t>
  </si>
  <si>
    <t>RADMILOVIĆ DIJANA</t>
  </si>
  <si>
    <t>012412551</t>
  </si>
  <si>
    <t>012371441</t>
  </si>
  <si>
    <t>HERCEG JASMINKO</t>
  </si>
  <si>
    <t>stanje na dan 30.6.2013</t>
  </si>
  <si>
    <t>MEDIKA d.d.</t>
  </si>
  <si>
    <t>Obveznik: Medika d.d.</t>
  </si>
  <si>
    <t>u razdoblju 1.1.2013 do 30.6.2013</t>
  </si>
  <si>
    <t>Obveznik: MEDIKA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</si>
</sst>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347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A1" sqref="A1:K12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244667548</v>
      </c>
      <c r="K8" s="53">
        <f>K9+K16+K26+K35+K39</f>
        <v>238490031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23748923</v>
      </c>
      <c r="K9" s="53">
        <f>SUM(K10:K15)</f>
        <v>21534872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10387862</v>
      </c>
      <c r="K11" s="7">
        <v>8189361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11929586</v>
      </c>
      <c r="K12" s="7">
        <v>11929586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1431475</v>
      </c>
      <c r="K14" s="7">
        <v>1415925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151251035</v>
      </c>
      <c r="K16" s="53">
        <f>SUM(K17:K25)</f>
        <v>147352933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15994715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109089986</v>
      </c>
      <c r="K18" s="7">
        <v>107184837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5638800</v>
      </c>
      <c r="K19" s="7">
        <v>4455518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10821748</v>
      </c>
      <c r="K20" s="7">
        <v>9471054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75911</v>
      </c>
      <c r="K22" s="7">
        <v>44176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8901125</v>
      </c>
      <c r="K23" s="7">
        <v>9473883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728750</v>
      </c>
      <c r="K24" s="7">
        <v>728750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69110928</v>
      </c>
      <c r="K26" s="53">
        <f>SUM(K27:K34)</f>
        <v>69045564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59148400</v>
      </c>
      <c r="K27" s="7">
        <v>59148400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9962528</v>
      </c>
      <c r="K32" s="7">
        <v>9897164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556662</v>
      </c>
      <c r="K39" s="7">
        <v>556662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1631411496</v>
      </c>
      <c r="K40" s="53">
        <f>K41+K49+K56+K64</f>
        <v>1519408613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187014493</v>
      </c>
      <c r="K41" s="53">
        <f>SUM(K42:K48)</f>
        <v>236297795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98701</v>
      </c>
      <c r="K42" s="7">
        <v>83954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185229886</v>
      </c>
      <c r="K45" s="7">
        <v>231376362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1685906</v>
      </c>
      <c r="K46" s="7">
        <v>4837479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1428587119</v>
      </c>
      <c r="K49" s="53">
        <f>SUM(K50:K55)</f>
        <v>1140662490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209946778</v>
      </c>
      <c r="K50" s="7">
        <v>224966256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1211391150</v>
      </c>
      <c r="K51" s="7">
        <v>904718576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42690</v>
      </c>
      <c r="K53" s="7">
        <v>26916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5430918</v>
      </c>
      <c r="K54" s="7">
        <v>9221610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1775583</v>
      </c>
      <c r="K55" s="7">
        <v>1729132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466717</v>
      </c>
      <c r="K56" s="53">
        <f>SUM(K57:K63)</f>
        <v>146061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466717</v>
      </c>
      <c r="K62" s="7">
        <v>146061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15343167</v>
      </c>
      <c r="K64" s="7">
        <v>142302267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917505</v>
      </c>
      <c r="K65" s="7">
        <v>747595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1876996549</v>
      </c>
      <c r="K66" s="53">
        <f>K7+K8+K40+K65</f>
        <v>1758646239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191982318</v>
      </c>
      <c r="K67" s="8">
        <v>354730075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343421596</v>
      </c>
      <c r="K69" s="54">
        <f>K70+K71+K72+K78+K79+K82+K85</f>
        <v>363335048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60388000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-7542807</v>
      </c>
      <c r="K71" s="7">
        <v>-8477674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83667810</v>
      </c>
      <c r="K72" s="53">
        <f>K73+K74-K75+K76+K77</f>
        <v>86927577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15406393</v>
      </c>
      <c r="K75" s="7">
        <v>12146626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172479188</v>
      </c>
      <c r="K79" s="53">
        <f>K80-K81</f>
        <v>206908593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172479188</v>
      </c>
      <c r="K80" s="7">
        <v>206908593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34429405</v>
      </c>
      <c r="K82" s="53">
        <f>K83-K84</f>
        <v>17588552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34429405</v>
      </c>
      <c r="K83" s="7">
        <v>17588552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441422</v>
      </c>
      <c r="K86" s="53">
        <f>SUM(K87:K89)</f>
        <v>441422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441422</v>
      </c>
      <c r="K88" s="7">
        <v>441422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121935334</v>
      </c>
      <c r="K90" s="53">
        <f>SUM(K91:K99)</f>
        <v>21886163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121935334</v>
      </c>
      <c r="K93" s="7">
        <v>21886163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1409979587</v>
      </c>
      <c r="K100" s="53">
        <f>SUM(K101:K112)</f>
        <v>1371675532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165232750</v>
      </c>
      <c r="K101" s="7">
        <v>184174468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144532738</v>
      </c>
      <c r="K103" s="7">
        <v>168359547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800429</v>
      </c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1085751403</v>
      </c>
      <c r="K105" s="7">
        <v>1005560763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7307470</v>
      </c>
      <c r="K108" s="7">
        <v>4428458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3644847</v>
      </c>
      <c r="K109" s="7">
        <v>6078544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2708916</v>
      </c>
      <c r="K112" s="7">
        <v>3072718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1218610</v>
      </c>
      <c r="K113" s="7">
        <v>1308074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1876996549</v>
      </c>
      <c r="K114" s="53">
        <f>K69+K86+K90+K100+K113</f>
        <v>1758646239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191982318</v>
      </c>
      <c r="K115" s="8">
        <v>354730075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2">
      <selection activeCell="T41" sqref="T41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0.00390625" style="52" customWidth="1"/>
    <col min="12" max="12" width="11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1095105336</v>
      </c>
      <c r="K7" s="54">
        <f>SUM(K8:K9)</f>
        <v>540951600</v>
      </c>
      <c r="L7" s="54">
        <f>SUM(L8:L9)</f>
        <v>1133671040</v>
      </c>
      <c r="M7" s="54">
        <f>SUM(M8:M9)</f>
        <v>573052283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1085225896</v>
      </c>
      <c r="K8" s="7">
        <v>533474026</v>
      </c>
      <c r="L8" s="7">
        <v>1121312776</v>
      </c>
      <c r="M8" s="7">
        <v>564751996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9879440</v>
      </c>
      <c r="K9" s="7">
        <v>7477574</v>
      </c>
      <c r="L9" s="7">
        <v>12358264</v>
      </c>
      <c r="M9" s="7">
        <v>8300287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1074359991</v>
      </c>
      <c r="K10" s="53">
        <f>K11+K12+K16+K20+K21+K22+K25+K26</f>
        <v>528094422</v>
      </c>
      <c r="L10" s="53">
        <f>L11+L12+L16+L20+L21+L22+L25+L26</f>
        <v>1106643231</v>
      </c>
      <c r="M10" s="53">
        <f>M11+M12+M16+M20+M21+M22+M25+M26</f>
        <v>556334778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1021477533</v>
      </c>
      <c r="K12" s="53">
        <f>SUM(K13:K15)</f>
        <v>500368673</v>
      </c>
      <c r="L12" s="53">
        <f>SUM(L13:L15)</f>
        <v>1053979100</v>
      </c>
      <c r="M12" s="53">
        <f>SUM(M13:M15)</f>
        <v>532730993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4607441</v>
      </c>
      <c r="K13" s="7">
        <v>2204703</v>
      </c>
      <c r="L13" s="7">
        <v>4900891</v>
      </c>
      <c r="M13" s="7">
        <v>2241917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1006250510</v>
      </c>
      <c r="K14" s="7">
        <v>492694134</v>
      </c>
      <c r="L14" s="7">
        <v>1037488029</v>
      </c>
      <c r="M14" s="7">
        <v>523630836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10619582</v>
      </c>
      <c r="K15" s="7">
        <v>5469836</v>
      </c>
      <c r="L15" s="7">
        <v>11590180</v>
      </c>
      <c r="M15" s="7">
        <v>6858240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25066185</v>
      </c>
      <c r="K16" s="53">
        <f>SUM(K17:K19)</f>
        <v>12584806</v>
      </c>
      <c r="L16" s="53">
        <f>SUM(L17:L19)</f>
        <v>24487390</v>
      </c>
      <c r="M16" s="53">
        <f>SUM(M17:M19)</f>
        <v>12300433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14312617</v>
      </c>
      <c r="K17" s="7">
        <v>7211165</v>
      </c>
      <c r="L17" s="7">
        <v>14178853</v>
      </c>
      <c r="M17" s="7">
        <v>7127948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7199388</v>
      </c>
      <c r="K18" s="7">
        <v>3651217</v>
      </c>
      <c r="L18" s="7">
        <v>7077562</v>
      </c>
      <c r="M18" s="7">
        <v>3549511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3554180</v>
      </c>
      <c r="K19" s="7">
        <v>1722424</v>
      </c>
      <c r="L19" s="7">
        <v>3230975</v>
      </c>
      <c r="M19" s="7">
        <v>1622974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6619328</v>
      </c>
      <c r="K20" s="7">
        <v>3228691</v>
      </c>
      <c r="L20" s="7">
        <v>6756415</v>
      </c>
      <c r="M20" s="7">
        <v>3348735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12296945</v>
      </c>
      <c r="K21" s="7">
        <v>7212252</v>
      </c>
      <c r="L21" s="7">
        <v>15070326</v>
      </c>
      <c r="M21" s="7">
        <v>7954617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8900000</v>
      </c>
      <c r="K22" s="53">
        <f>SUM(K23:K24)</f>
        <v>4700000</v>
      </c>
      <c r="L22" s="53">
        <f>SUM(L23:L24)</f>
        <v>6350000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8900000</v>
      </c>
      <c r="K24" s="7">
        <v>4700000</v>
      </c>
      <c r="L24" s="7">
        <v>6350000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3423565</v>
      </c>
      <c r="K27" s="53">
        <f>SUM(K28:K32)</f>
        <v>1371521</v>
      </c>
      <c r="L27" s="53">
        <f>SUM(L28:L32)</f>
        <v>7147763</v>
      </c>
      <c r="M27" s="53">
        <f>SUM(M28:M32)</f>
        <v>6836005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3423565</v>
      </c>
      <c r="K29" s="7">
        <v>1371521</v>
      </c>
      <c r="L29" s="7">
        <v>7147763</v>
      </c>
      <c r="M29" s="7">
        <v>6836005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11465574</v>
      </c>
      <c r="K33" s="53">
        <f>SUM(K34:K37)</f>
        <v>6268120</v>
      </c>
      <c r="L33" s="53">
        <f>SUM(L34:L37)</f>
        <v>9049069</v>
      </c>
      <c r="M33" s="53">
        <f>SUM(M34:M37)</f>
        <v>2950406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11465574</v>
      </c>
      <c r="K35" s="7">
        <v>6268120</v>
      </c>
      <c r="L35" s="7">
        <v>9049069</v>
      </c>
      <c r="M35" s="7">
        <v>2950406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1098528901</v>
      </c>
      <c r="K42" s="53">
        <f>K7+K27+K38+K40</f>
        <v>542323121</v>
      </c>
      <c r="L42" s="53">
        <f>L7+L27+L38+L40</f>
        <v>1140818803</v>
      </c>
      <c r="M42" s="53">
        <f>M7+M27+M38+M40</f>
        <v>579888288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1085825565</v>
      </c>
      <c r="K43" s="53">
        <f>K10+K33+K39+K41</f>
        <v>534362542</v>
      </c>
      <c r="L43" s="53">
        <f>L10+L33+L39+L41</f>
        <v>1115692300</v>
      </c>
      <c r="M43" s="53">
        <f>M10+M33+M39+M41</f>
        <v>559285184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12703336</v>
      </c>
      <c r="K44" s="53">
        <f>K42-K43</f>
        <v>7960579</v>
      </c>
      <c r="L44" s="53">
        <f>L42-L43</f>
        <v>25126503</v>
      </c>
      <c r="M44" s="53">
        <f>M42-M43</f>
        <v>20603104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12703336</v>
      </c>
      <c r="K45" s="53">
        <f>IF(K42&gt;K43,K42-K43,0)</f>
        <v>7960579</v>
      </c>
      <c r="L45" s="53">
        <f>IF(L42&gt;L43,L42-L43,0)</f>
        <v>25126503</v>
      </c>
      <c r="M45" s="53">
        <f>IF(M42&gt;M43,M42-M43,0)</f>
        <v>20603104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3811001</v>
      </c>
      <c r="K47" s="7">
        <v>2388174</v>
      </c>
      <c r="L47" s="7">
        <v>7537951</v>
      </c>
      <c r="M47" s="7">
        <v>6180931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8892335</v>
      </c>
      <c r="K48" s="53">
        <f>K44-K47</f>
        <v>5572405</v>
      </c>
      <c r="L48" s="53">
        <f>L44-L47</f>
        <v>17588552</v>
      </c>
      <c r="M48" s="53">
        <f>M44-M47</f>
        <v>14422173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8892335</v>
      </c>
      <c r="K49" s="53">
        <f>IF(K48&gt;0,K48,0)</f>
        <v>5572405</v>
      </c>
      <c r="L49" s="53">
        <f>IF(L48&gt;0,L48,0)</f>
        <v>17588552</v>
      </c>
      <c r="M49" s="53">
        <f>IF(M48&gt;0,M48,0)</f>
        <v>14422173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8892335</v>
      </c>
      <c r="K56" s="6">
        <v>5572405</v>
      </c>
      <c r="L56" s="6">
        <v>17588552</v>
      </c>
      <c r="M56" s="6">
        <v>14422173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8892335</v>
      </c>
      <c r="K67" s="61">
        <f>K56+K66</f>
        <v>5572405</v>
      </c>
      <c r="L67" s="61">
        <f>L56+L66</f>
        <v>17588552</v>
      </c>
      <c r="M67" s="61">
        <f>M56+M66</f>
        <v>14422173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G64" sqref="G64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8515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12703336</v>
      </c>
      <c r="K7" s="7">
        <v>25126503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6619328</v>
      </c>
      <c r="K8" s="7">
        <v>6756415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122764681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287924628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142087345</v>
      </c>
      <c r="K13" s="53">
        <f>SUM(K7:K12)</f>
        <v>319807546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62130865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87644390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8327230</v>
      </c>
      <c r="K16" s="7">
        <v>49283301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1282045</v>
      </c>
      <c r="K17" s="7">
        <v>6309240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97253665</v>
      </c>
      <c r="K18" s="53">
        <f>SUM(K14:K17)</f>
        <v>117723406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44833680</v>
      </c>
      <c r="K19" s="53">
        <f>IF(K13&gt;K18,K13-K18,0)</f>
        <v>202084140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145670</v>
      </c>
      <c r="K22" s="7">
        <v>909391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172077</v>
      </c>
      <c r="K24" s="7">
        <v>753274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317747</v>
      </c>
      <c r="K27" s="53">
        <f>SUM(K22:K26)</f>
        <v>1662665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8185767</v>
      </c>
      <c r="K28" s="7">
        <v>1127544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8185767</v>
      </c>
      <c r="K31" s="53">
        <f>SUM(K28:K30)</f>
        <v>1127544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535121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7868020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101638808</v>
      </c>
      <c r="K36" s="7">
        <v>95000000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101638808</v>
      </c>
      <c r="K38" s="53">
        <f>SUM(K35:K37)</f>
        <v>95000000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152156361</v>
      </c>
      <c r="K39" s="7">
        <v>169290094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1016729</v>
      </c>
      <c r="K41" s="7">
        <v>1370067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153173090</v>
      </c>
      <c r="K44" s="53">
        <f>SUM(K39:K43)</f>
        <v>170660161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51534282</v>
      </c>
      <c r="K46" s="53">
        <f>IF(K44&gt;K38,K44-K38,0)</f>
        <v>75660161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126959100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14568622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35577359</v>
      </c>
      <c r="K49" s="7">
        <v>15343167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126959100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14568622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21008737</v>
      </c>
      <c r="K52" s="61">
        <f>K49+K50-K51</f>
        <v>142302267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41455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60388000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-7542807</v>
      </c>
      <c r="K6" s="46">
        <v>-8477674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83667810</v>
      </c>
      <c r="K7" s="46">
        <v>86927577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172479188</v>
      </c>
      <c r="K8" s="46">
        <v>206908593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34429405</v>
      </c>
      <c r="K9" s="46">
        <v>17588552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343421596</v>
      </c>
      <c r="K14" s="79">
        <f>SUM(K5:K13)</f>
        <v>363335048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2013-07-24T14:03:36Z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