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<sst xmlns="http://schemas.openxmlformats.org/spreadsheetml/2006/main" count="395" uniqueCount="342">
  <si>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</si>
  <si>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</si>
  <si>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</si>
  <si>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</si>
  <si>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</si>
  <si>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</si>
  <si>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</si>
  <si>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</si>
  <si>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</si>
  <si>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</si>
  <si>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</si>
  <si>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</si>
  <si>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</si>
  <si>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</si>
  <si>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</si>
  <si>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</si>
  <si>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</si>
  <si>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</si>
  <si>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</si>
  <si>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</si>
  <si>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</si>
  <si>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</si>
  <si>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</si>
  <si>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</si>
  <si>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</si>
  <si>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</si>
  <si>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</si>
  <si>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</si>
  <si>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</si>
  <si>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</si>
  <si>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</si>
  <si>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</si>
  <si>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</si>
  <si>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</si>
  <si>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</si>
  <si>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</si>
  <si>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</si>
  <si>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</si>
  <si>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</si>
  <si>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</si>
  <si>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</si>
  <si>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</si>
  <si>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</si>
  <si>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</si>
  <si>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</si>
  <si>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</si>
  <si>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</si>
  <si>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</si>
  <si>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</si>
  <si>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</si>
  <si>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</si>
  <si>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</si>
  <si>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</si>
  <si>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</si>
  <si>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</si>
  <si>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</si>
  <si>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</si>
  <si>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</si>
  <si>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</si>
  <si>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</si>
  <si>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</si>
  <si>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</si>
  <si>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</si>
  <si>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</si>
  <si>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</si>
  <si>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</si>
  <si>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</si>
  <si>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</si>
  <si>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</si>
  <si>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</si>
  <si>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</si>
  <si>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</si>
  <si>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</si>
  <si>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</si>
  <si>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</si>
  <si>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</si>
  <si>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</si>
  <si>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</si>
  <si>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</si>
  <si>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</si>
  <si>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</si>
  <si>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</si>
  <si>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</si>
  <si>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</si>
  <si>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</si>
  <si>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</si>
  <si>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</si>
  <si>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</si>
  <si>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</si>
  <si>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</si>
  <si>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</si>
  <si>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</si>
  <si>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</si>
  <si>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</si>
  <si>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</si>
  <si>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</si>
  <si>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</si>
  <si>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</si>
  <si>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</si>
  <si>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</si>
  <si>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</si>
  <si>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</si>
  <si>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</si>
  <si>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</si>
  <si>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</si>
  <si>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</si>
  <si>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</si>
  <si>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</si>
  <si>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</si>
  <si>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</si>
  <si>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</si>
  <si>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</si>
  <si>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</si>
  <si>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</si>
  <si>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</si>
  <si>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</si>
  <si>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</si>
  <si>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</si>
  <si>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</si>
  <si>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</si>
  <si>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</si>
  <si>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</si>
  <si>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</si>
  <si>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</si>
  <si>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</si>
  <si>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</si>
  <si>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</si>
  <si>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</si>
  <si>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</si>
  <si>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</si>
  <si>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</si>
  <si>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</si>
  <si>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</si>
  <si>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</si>
  <si>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</si>
  <si>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</si>
  <si>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</si>
  <si>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</si>
  <si>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</si>
  <si>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</si>
  <si>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</si>
  <si>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</si>
  <si>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</si>
  <si>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</si>
  <si>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</si>
  <si>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</si>
  <si>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</si>
  <si>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</si>
  <si>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</si>
  <si>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</si>
  <si>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</si>
  <si>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</si>
  <si>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</si>
  <si>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</si>
  <si>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</si>
  <si>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</si>
  <si>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</si>
  <si>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</si>
  <si>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</si>
  <si>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</si>
  <si>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</si>
  <si>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</si>
  <si>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</si>
  <si>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</si>
  <si>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</si>
  <si>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</si>
  <si>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</si>
  <si>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</si>
  <si>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</si>
  <si>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</si>
  <si>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</si>
  <si>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</si>
  <si>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</si>
  <si>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</si>
  <si>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</si>
  <si>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</si>
  <si>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</si>
  <si>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</si>
  <si>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</si>
  <si>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</si>
  <si>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</si>
  <si>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</si>
  <si>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</si>
  <si>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</si>
  <si>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</si>
  <si>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</si>
  <si>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</si>
  <si>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</si>
  <si>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</si>
  <si>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</si>
  <si>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</si>
  <si>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</si>
  <si>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</si>
  <si>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</si>
  <si>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</si>
  <si>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</si>
  <si>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</si>
  <si>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</si>
  <si>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</si>
  <si>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</si>
  <si>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</si>
  <si>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</si>
  <si>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</si>
  <si>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</si>
  <si>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</si>
  <si>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</si>
  <si>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</si>
  <si>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</si>
  <si>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</si>
  <si>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</si>
  <si>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</si>
  <si>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</si>
  <si>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</si>
  <si>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</si>
  <si>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</si>
  <si>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</si>
  <si>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</si>
  <si>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</si>
  <si>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</si>
  <si>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</si>
  <si>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</si>
  <si>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</si>
  <si>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</si>
  <si>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</si>
  <si>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</si>
  <si>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</si>
  <si>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</si>
  <si>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</si>
  <si>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</si>
  <si>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</si>
  <si>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</si>
  <si>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</si>
  <si>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</si>
  <si>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</si>
  <si>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</si>
  <si>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</si>
  <si>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</si>
  <si>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</si>
  <si>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</si>
  <si>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</si>
  <si>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</si>
  <si>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</si>
  <si>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</si>
  <si>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</si>
  <si>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</si>
  <si>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</si>
  <si>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</si>
  <si>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</si>
  <si>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</si>
  <si>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</si>
  <si>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</si>
  <si>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</si>
  <si>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</si>
  <si>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</si>
  <si>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</si>
  <si>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</si>
  <si>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</si>
  <si>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</si>
  <si>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</si>
  <si>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</si>
  <si>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</si>
  <si>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</si>
  <si>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</si>
  <si>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</si>
  <si>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</si>
  <si>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</si>
  <si>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</si>
  <si>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</si>
  <si>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</si>
  <si>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</si>
  <si>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</si>
  <si>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</si>
  <si>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</si>
  <si>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</si>
  <si>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</si>
  <si>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</si>
  <si>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</si>
  <si>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</si>
  <si>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</si>
  <si>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</si>
  <si>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</si>
  <si>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</si>
  <si>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</si>
  <si>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</si>
  <si>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</si>
  <si>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</si>
  <si>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</si>
  <si>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</si>
  <si>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</si>
  <si>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</si>
  <si>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</si>
  <si>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</si>
  <si>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</si>
  <si>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</si>
  <si>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</si>
  <si>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</si>
  <si>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</si>
  <si>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</si>
  <si>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</si>
  <si>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</si>
  <si>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</si>
  <si>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</si>
  <si>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</si>
  <si>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</si>
  <si>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</si>
  <si>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</si>
  <si>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</si>
  <si>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</si>
  <si>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</si>
  <si>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</si>
  <si>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</si>
  <si>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</si>
  <si>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</si>
  <si>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</si>
  <si>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</si>
  <si>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</si>
  <si>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</si>
  <si>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</si>
  <si>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</si>
  <si>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</si>
  <si>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</si>
  <si>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</si>
  <si>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</si>
  <si>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</si>
  <si>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</si>
  <si>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</si>
  <si>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</si>
  <si>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</si>
  <si>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</si>
  <si>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</si>
  <si>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</si>
  <si>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</si>
  <si>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</si>
  <si>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NE</t>
  </si>
  <si>
    <t>RADMILOVIĆ DIJANA</t>
  </si>
  <si>
    <t>012371441</t>
  </si>
  <si>
    <t>HERCEG JASMINKO</t>
  </si>
  <si>
    <t>Obveznik: Medika d.d_____________________________________________________________</t>
  </si>
  <si>
    <t>u razdoblju 1.1.2012. do 30.9.2012</t>
  </si>
  <si>
    <t>Obveznik: Medika d.d._____________________________________________________________</t>
  </si>
  <si>
    <t>012412551</t>
  </si>
  <si>
    <t>stanje na dan 30.9.2012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</si>
</sst>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41" sqref="C4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>
        <v>40909</v>
      </c>
      <c r="F2" s="12"/>
      <c r="G2" s="13" t="s">
        <v>250</v>
      </c>
      <c r="H2" s="120">
        <v>41182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327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329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330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2" t="s">
        <v>327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2" t="s">
        <v>331</v>
      </c>
      <c r="E24" s="163"/>
      <c r="F24" s="163"/>
      <c r="G24" s="164"/>
      <c r="H24" s="51" t="s">
        <v>261</v>
      </c>
      <c r="I24" s="122">
        <v>353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333</v>
      </c>
      <c r="D26" s="25"/>
      <c r="E26" s="33"/>
      <c r="F26" s="24"/>
      <c r="G26" s="165" t="s">
        <v>263</v>
      </c>
      <c r="H26" s="136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334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340</v>
      </c>
      <c r="D48" s="133"/>
      <c r="E48" s="134"/>
      <c r="F48" s="16"/>
      <c r="G48" s="51" t="s">
        <v>271</v>
      </c>
      <c r="H48" s="137" t="s">
        <v>335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329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336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8">
      <selection activeCell="N109" sqref="N109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341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337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235450613</v>
      </c>
      <c r="K8" s="53">
        <f>K9+K16+K26+K35+K39</f>
        <v>235282692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26212397</v>
      </c>
      <c r="K9" s="53">
        <f>SUM(K10:K15)</f>
        <v>24869430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14164717</v>
      </c>
      <c r="K11" s="7">
        <v>11074150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11929586</v>
      </c>
      <c r="K12" s="7">
        <v>11929586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118094</v>
      </c>
      <c r="K14" s="7">
        <v>1865694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148382613</v>
      </c>
      <c r="K16" s="53">
        <f>SUM(K17:K25)</f>
        <v>150304854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15994715</v>
      </c>
      <c r="K17" s="7">
        <v>15994715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113099346</v>
      </c>
      <c r="K18" s="7">
        <v>110257580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6098713</v>
      </c>
      <c r="K19" s="7">
        <v>6063407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9872591</v>
      </c>
      <c r="K20" s="7">
        <v>8692267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3911</v>
      </c>
      <c r="K22" s="7">
        <v>3911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2584587</v>
      </c>
      <c r="K23" s="7">
        <v>8564224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728750</v>
      </c>
      <c r="K24" s="7">
        <v>728750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60398725</v>
      </c>
      <c r="K26" s="53">
        <f>SUM(K27:K34)</f>
        <v>59651530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60000000</v>
      </c>
      <c r="K27" s="7">
        <v>59148400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398725</v>
      </c>
      <c r="K32" s="7">
        <v>503130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456878</v>
      </c>
      <c r="K39" s="7">
        <v>456878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1522695393</v>
      </c>
      <c r="K40" s="53">
        <f>K41+K49+K56+K64</f>
        <v>1507050769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185941455</v>
      </c>
      <c r="K41" s="53">
        <f>SUM(K42:K48)</f>
        <v>195901328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114635</v>
      </c>
      <c r="K42" s="7">
        <v>160063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183227276</v>
      </c>
      <c r="K45" s="7">
        <v>194429915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2599544</v>
      </c>
      <c r="K46" s="7">
        <v>1311350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1260733997</v>
      </c>
      <c r="K49" s="53">
        <f>SUM(K50:K55)</f>
        <v>1286957198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174609427</v>
      </c>
      <c r="K50" s="7">
        <f>162044126+16992398.39+43377.98</f>
        <v>179079902.36999997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1080763294</v>
      </c>
      <c r="K51" s="7">
        <f>-16992398.39-43377.98+1119841028</f>
        <v>1102805251.63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/>
      <c r="K52" s="7"/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50740</v>
      </c>
      <c r="K53" s="7">
        <v>43309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3328648</v>
      </c>
      <c r="K54" s="7">
        <v>2186265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1981888</v>
      </c>
      <c r="K55" s="7">
        <v>2842470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40442582</v>
      </c>
      <c r="K56" s="53">
        <f>SUM(K57:K63)</f>
        <v>4708364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>
        <v>39360000</v>
      </c>
      <c r="K61" s="7">
        <v>4500000</v>
      </c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1082582</v>
      </c>
      <c r="K62" s="7">
        <v>208364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35577359</v>
      </c>
      <c r="K64" s="7">
        <v>19483879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608660</v>
      </c>
      <c r="K65" s="7">
        <v>1218266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1758754666</v>
      </c>
      <c r="K66" s="53">
        <f>K7+K8+K40+K65</f>
        <v>1743551727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152322674</v>
      </c>
      <c r="K67" s="8">
        <v>193128522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309402019</v>
      </c>
      <c r="K69" s="54">
        <f>K70+K71+K72+K78+K79+K82+K85</f>
        <v>324022618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60388000</v>
      </c>
      <c r="K70" s="7">
        <v>60388000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-6863284</v>
      </c>
      <c r="K71" s="7">
        <v>-7542807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83398115</v>
      </c>
      <c r="K72" s="53">
        <f>K73+K74-K75+K76+K77</f>
        <v>83667810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7277713</v>
      </c>
      <c r="K73" s="7">
        <v>7277713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60000000</v>
      </c>
      <c r="K74" s="7">
        <v>60000000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15676088</v>
      </c>
      <c r="K75" s="7">
        <v>15406393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31796490</v>
      </c>
      <c r="K77" s="7">
        <v>31796490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160033917</v>
      </c>
      <c r="K79" s="53">
        <f>K80-K81</f>
        <v>172479188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160033917</v>
      </c>
      <c r="K80" s="7">
        <v>172479188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12445271</v>
      </c>
      <c r="K82" s="53">
        <f>K83-K84</f>
        <v>15030427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12445271</v>
      </c>
      <c r="K83" s="7">
        <v>15030427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420100</v>
      </c>
      <c r="K86" s="53">
        <f>SUM(K87:K89)</f>
        <v>420100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420100</v>
      </c>
      <c r="K87" s="7">
        <v>420100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11150740</v>
      </c>
      <c r="K90" s="53">
        <f>SUM(K91:K99)</f>
        <v>145561158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11150740</v>
      </c>
      <c r="K93" s="7">
        <v>145561158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1434866863</v>
      </c>
      <c r="K100" s="53">
        <f>SUM(K101:K112)</f>
        <v>1272203610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129304315</v>
      </c>
      <c r="K101" s="7">
        <f>30259+147505883.38</f>
        <v>147536142.38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310480067</v>
      </c>
      <c r="K103" s="7">
        <v>78865280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646152</v>
      </c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941607851</v>
      </c>
      <c r="K105" s="7">
        <f>-147505883.38+1178839081</f>
        <v>1031333197.62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>
        <v>38010000</v>
      </c>
      <c r="K106" s="7">
        <v>4500000</v>
      </c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6518126</v>
      </c>
      <c r="K108" s="7">
        <v>4473419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3688245</v>
      </c>
      <c r="K109" s="7">
        <v>3307791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>
        <v>1034</v>
      </c>
      <c r="K110" s="7">
        <v>1034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4611073</v>
      </c>
      <c r="K112" s="7">
        <v>2186746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2914944</v>
      </c>
      <c r="K113" s="7">
        <v>1344241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1758754666</v>
      </c>
      <c r="K114" s="53">
        <f>K69+K86+K90+K100+K113</f>
        <v>1743551727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152322674</v>
      </c>
      <c r="K115" s="8">
        <v>193128522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57" sqref="M57"/>
    </sheetView>
  </sheetViews>
  <sheetFormatPr defaultColWidth="9.140625" defaultRowHeight="12.75"/>
  <cols>
    <col min="1" max="9" width="9.140625" style="52" customWidth="1"/>
    <col min="10" max="10" width="11.00390625" style="52" customWidth="1"/>
    <col min="11" max="11" width="10.00390625" style="52" customWidth="1"/>
    <col min="12" max="12" width="11.5742187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338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1570852120</v>
      </c>
      <c r="K7" s="54">
        <f>SUM(K8:K9)</f>
        <v>522165716</v>
      </c>
      <c r="L7" s="54">
        <f>SUM(L8:L9)</f>
        <v>1633451793</v>
      </c>
      <c r="M7" s="54">
        <f>SUM(M8:M9)</f>
        <v>538346457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1563334809</v>
      </c>
      <c r="K8" s="7">
        <v>520127857</v>
      </c>
      <c r="L8" s="7">
        <v>1621020550</v>
      </c>
      <c r="M8" s="7">
        <v>535794654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7517311</v>
      </c>
      <c r="K9" s="7">
        <v>2037859</v>
      </c>
      <c r="L9" s="7">
        <v>12431243</v>
      </c>
      <c r="M9" s="7">
        <v>2551803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1537921553</v>
      </c>
      <c r="K10" s="53">
        <f>K11+K12+K16+K20+K21+K22+K25+K26</f>
        <v>510576016</v>
      </c>
      <c r="L10" s="53">
        <f>L11+L12+L16+L20+L21+L22+L25+L26</f>
        <v>1604326474</v>
      </c>
      <c r="M10" s="53">
        <f>M11+M12+M16+M20+M21+M22+M25+M26</f>
        <v>529966483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1457538046</v>
      </c>
      <c r="K12" s="53">
        <f>SUM(K13:K15)</f>
        <v>488679595</v>
      </c>
      <c r="L12" s="53">
        <f>SUM(L13:L15)</f>
        <v>1523850914</v>
      </c>
      <c r="M12" s="53">
        <f>SUM(M13:M15)</f>
        <v>502373381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6217216</v>
      </c>
      <c r="K13" s="7">
        <v>2149828</v>
      </c>
      <c r="L13" s="7">
        <v>6798614</v>
      </c>
      <c r="M13" s="7">
        <v>2191173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1436490764</v>
      </c>
      <c r="K14" s="7">
        <v>481912779</v>
      </c>
      <c r="L14" s="7">
        <v>1501352385</v>
      </c>
      <c r="M14" s="7">
        <v>495101875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14830066</v>
      </c>
      <c r="K15" s="7">
        <v>4616988</v>
      </c>
      <c r="L15" s="7">
        <v>15699915</v>
      </c>
      <c r="M15" s="7">
        <v>5080333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38049396</v>
      </c>
      <c r="K16" s="53">
        <f>SUM(K17:K19)</f>
        <v>12727135</v>
      </c>
      <c r="L16" s="53">
        <f>SUM(L17:L19)</f>
        <v>37381090</v>
      </c>
      <c r="M16" s="53">
        <f>SUM(M17:M19)</f>
        <v>12314905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21702767</v>
      </c>
      <c r="K17" s="7">
        <v>7256725</v>
      </c>
      <c r="L17" s="7">
        <v>21442796</v>
      </c>
      <c r="M17" s="7">
        <v>7130179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10764072</v>
      </c>
      <c r="K18" s="7">
        <v>3602605</v>
      </c>
      <c r="L18" s="7">
        <v>10759294</v>
      </c>
      <c r="M18" s="7">
        <v>3559906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5582557</v>
      </c>
      <c r="K19" s="7">
        <v>1867805</v>
      </c>
      <c r="L19" s="7">
        <v>5179000</v>
      </c>
      <c r="M19" s="7">
        <v>1624820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11080678</v>
      </c>
      <c r="K20" s="7">
        <v>3504728</v>
      </c>
      <c r="L20" s="7">
        <v>9837384</v>
      </c>
      <c r="M20" s="7">
        <v>3218056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21365762</v>
      </c>
      <c r="K21" s="7">
        <v>5664558</v>
      </c>
      <c r="L21" s="7">
        <v>18357086</v>
      </c>
      <c r="M21" s="7">
        <v>6060141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9887671</v>
      </c>
      <c r="K22" s="53">
        <f>SUM(K23:K24)</f>
        <v>0</v>
      </c>
      <c r="L22" s="53">
        <f>SUM(L23:L24)</f>
        <v>14900000</v>
      </c>
      <c r="M22" s="53">
        <f>SUM(M23:M24)</f>
        <v>6000000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9887671</v>
      </c>
      <c r="K24" s="7"/>
      <c r="L24" s="7">
        <v>14900000</v>
      </c>
      <c r="M24" s="7">
        <v>6000000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/>
      <c r="K25" s="7"/>
      <c r="L25" s="7"/>
      <c r="M25" s="7"/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3247146</v>
      </c>
      <c r="K27" s="53">
        <f>SUM(K28:K32)</f>
        <v>-441040</v>
      </c>
      <c r="L27" s="53">
        <f>SUM(L28:L32)</f>
        <v>8573399</v>
      </c>
      <c r="M27" s="53">
        <f>SUM(M28:M32)</f>
        <v>5149834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18157</v>
      </c>
      <c r="K28" s="7"/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3228989</v>
      </c>
      <c r="K29" s="7">
        <v>-441040</v>
      </c>
      <c r="L29" s="7">
        <v>8573399</v>
      </c>
      <c r="M29" s="7">
        <v>5149834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24722283</v>
      </c>
      <c r="K33" s="53">
        <f>SUM(K34:K37)</f>
        <v>12649718</v>
      </c>
      <c r="L33" s="53">
        <f>SUM(L34:L37)</f>
        <v>16226679</v>
      </c>
      <c r="M33" s="53">
        <f>SUM(M34:M37)</f>
        <v>4761105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24722283</v>
      </c>
      <c r="K35" s="7">
        <v>12649718</v>
      </c>
      <c r="L35" s="7">
        <v>16226679</v>
      </c>
      <c r="M35" s="7">
        <v>4761105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/>
      <c r="M37" s="7"/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1574099266</v>
      </c>
      <c r="K42" s="53">
        <f>K7+K27+K38+K40</f>
        <v>521724676</v>
      </c>
      <c r="L42" s="53">
        <f>L7+L27+L38+L40</f>
        <v>1642025192</v>
      </c>
      <c r="M42" s="53">
        <f>M7+M27+M38+M40</f>
        <v>543496291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1562643836</v>
      </c>
      <c r="K43" s="53">
        <f>K10+K33+K39+K41</f>
        <v>523225734</v>
      </c>
      <c r="L43" s="53">
        <f>L10+L33+L39+L41</f>
        <v>1620553153</v>
      </c>
      <c r="M43" s="53">
        <f>M10+M33+M39+M41</f>
        <v>534727588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11455430</v>
      </c>
      <c r="K44" s="53">
        <f>K42-K43</f>
        <v>-1501058</v>
      </c>
      <c r="L44" s="53">
        <f>L42-L43</f>
        <v>21472039</v>
      </c>
      <c r="M44" s="53">
        <f>M42-M43</f>
        <v>8768703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11455430</v>
      </c>
      <c r="K45" s="53">
        <f>IF(K42&gt;K43,K42-K43,0)</f>
        <v>0</v>
      </c>
      <c r="L45" s="53">
        <f>IF(L42&gt;L43,L42-L43,0)</f>
        <v>21472039</v>
      </c>
      <c r="M45" s="53">
        <f>IF(M42&gt;M43,M42-M43,0)</f>
        <v>8768703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1501058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3436629</v>
      </c>
      <c r="K47" s="7">
        <v>-450317</v>
      </c>
      <c r="L47" s="7">
        <v>6441612</v>
      </c>
      <c r="M47" s="7">
        <v>2630611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8018801</v>
      </c>
      <c r="K48" s="53">
        <f>K44-K47</f>
        <v>-1050741</v>
      </c>
      <c r="L48" s="53">
        <f>L44-L47</f>
        <v>15030427</v>
      </c>
      <c r="M48" s="53">
        <f>M44-M47</f>
        <v>6138092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8018801</v>
      </c>
      <c r="K49" s="53">
        <f>IF(K48&gt;0,K48,0)</f>
        <v>0</v>
      </c>
      <c r="L49" s="53">
        <f>IF(L48&gt;0,L48,0)</f>
        <v>15030427</v>
      </c>
      <c r="M49" s="53">
        <f>IF(M48&gt;0,M48,0)</f>
        <v>6138092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1050741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8018801</v>
      </c>
      <c r="K56" s="6">
        <v>-1050741</v>
      </c>
      <c r="L56" s="6">
        <v>15030427</v>
      </c>
      <c r="M56" s="6">
        <v>6138092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8018801</v>
      </c>
      <c r="K67" s="61">
        <f>K56+K66</f>
        <v>-1050741</v>
      </c>
      <c r="L67" s="61">
        <f>L56+L66</f>
        <v>15030427</v>
      </c>
      <c r="M67" s="61">
        <f>M56+M66</f>
        <v>6138092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O41" sqref="O41"/>
    </sheetView>
  </sheetViews>
  <sheetFormatPr defaultColWidth="9.140625" defaultRowHeight="12.75"/>
  <cols>
    <col min="1" max="9" width="9.140625" style="52" customWidth="1"/>
    <col min="10" max="10" width="10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338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339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11455430</v>
      </c>
      <c r="K7" s="7">
        <v>21472039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11080678</v>
      </c>
      <c r="K8" s="7">
        <v>9837384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70851062</v>
      </c>
      <c r="K9" s="7">
        <v>102461533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>
        <v>29240828</v>
      </c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/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122627998</v>
      </c>
      <c r="K13" s="53">
        <f>SUM(K7:K12)</f>
        <v>133770956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161465074</v>
      </c>
      <c r="K15" s="7">
        <v>26223201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>
        <v>9959873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6949695</v>
      </c>
      <c r="K17" s="7">
        <v>7458914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168414769</v>
      </c>
      <c r="K18" s="53">
        <f>SUM(K14:K17)</f>
        <v>43641988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90128968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45786771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266064</v>
      </c>
      <c r="K22" s="7">
        <v>374663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212602</v>
      </c>
      <c r="K24" s="7">
        <v>345694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478666</v>
      </c>
      <c r="K27" s="53">
        <f>SUM(K22:K26)</f>
        <v>720357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3878860</v>
      </c>
      <c r="K28" s="7">
        <v>8408890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3878860</v>
      </c>
      <c r="K31" s="53">
        <f>SUM(K28:K30)</f>
        <v>8408890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3400194</v>
      </c>
      <c r="K33" s="53">
        <f>IF(K31&gt;K27,K31-K27,0)</f>
        <v>7688533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135654951</v>
      </c>
      <c r="K36" s="7">
        <v>270500000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135654951</v>
      </c>
      <c r="K38" s="53">
        <f>SUM(K35:K37)</f>
        <v>270500000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100855163</v>
      </c>
      <c r="K39" s="7">
        <v>365287574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377389</v>
      </c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1638942</v>
      </c>
      <c r="K41" s="7">
        <v>1522113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1995000</v>
      </c>
      <c r="K42" s="7">
        <v>2224228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104866494</v>
      </c>
      <c r="K44" s="53">
        <f>SUM(K39:K43)</f>
        <v>369033915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30788457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98533915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18398508</v>
      </c>
      <c r="K48" s="53">
        <f>IF(K20-K19+K33-K32+K46-K45&gt;0,K20-K19+K33-K32+K46-K45,0)</f>
        <v>16093480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26568598</v>
      </c>
      <c r="K49" s="7">
        <v>35577359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18398508</v>
      </c>
      <c r="K51" s="7">
        <v>16093480</v>
      </c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8170090</v>
      </c>
      <c r="K52" s="61">
        <f>K49+K50-K51</f>
        <v>19483879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P22" sqref="P2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>
        <v>40909</v>
      </c>
      <c r="F2" s="43" t="s">
        <v>250</v>
      </c>
      <c r="G2" s="285">
        <v>41182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60388000</v>
      </c>
      <c r="K5" s="45">
        <v>60388000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-6863284</v>
      </c>
      <c r="K6" s="46">
        <v>-7542807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83398115</v>
      </c>
      <c r="K7" s="46">
        <v>83667810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160033917</v>
      </c>
      <c r="K8" s="46">
        <v>172479188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12445271</v>
      </c>
      <c r="K9" s="46">
        <v>15030427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309402019</v>
      </c>
      <c r="K14" s="79">
        <f>SUM(K5:K13)</f>
        <v>324022618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Potocki</cp:lastModifiedBy>
  <cp:lastPrinted>2012-10-17T05:42:23Z</cp:lastPrinted>
  <dcterms:created xsi:type="dcterms:W3CDTF">2008-10-17T11:51:54Z</dcterms:created>
  <dcterms:modified xsi:type="dcterms:W3CDTF">2012-10-24T10:28:15Z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