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<sst xmlns="http://schemas.openxmlformats.org/spreadsheetml/2006/main" count="395" uniqueCount="344">
  <si>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</si>
  <si>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</si>
  <si>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</si>
  <si>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</si>
  <si>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</si>
  <si>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</si>
  <si>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</si>
  <si>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</si>
  <si>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</si>
  <si>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</si>
  <si>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</si>
  <si>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</si>
  <si>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</si>
  <si>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</si>
  <si>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</si>
  <si>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</si>
  <si>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</si>
  <si>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</si>
  <si>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</si>
  <si>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</si>
  <si>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</si>
  <si>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</si>
  <si>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</si>
  <si>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</si>
  <si>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</si>
  <si>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</si>
  <si>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</si>
  <si>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</si>
  <si>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</si>
  <si>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</si>
  <si>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</si>
  <si>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</si>
  <si>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</si>
  <si>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</si>
  <si>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</si>
  <si>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</si>
  <si>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</si>
  <si>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</si>
  <si>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</si>
  <si>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</si>
  <si>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</si>
  <si>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</si>
  <si>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</si>
  <si>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</si>
  <si>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</si>
  <si>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</si>
  <si>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</si>
  <si>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</si>
  <si>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</si>
  <si>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</si>
  <si>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</si>
  <si>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</si>
  <si>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</si>
  <si>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</si>
  <si>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</si>
  <si>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</si>
  <si>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</si>
  <si>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</si>
  <si>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</si>
  <si>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</si>
  <si>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</si>
  <si>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</si>
  <si>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</si>
  <si>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</si>
  <si>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</si>
  <si>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</si>
  <si>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</si>
  <si>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</si>
  <si>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</si>
  <si>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</si>
  <si>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</si>
  <si>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</si>
  <si>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</si>
  <si>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</si>
  <si>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</si>
  <si>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</si>
  <si>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</si>
  <si>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</si>
  <si>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</si>
  <si>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</si>
  <si>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</si>
  <si>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</si>
  <si>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</si>
  <si>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</si>
  <si>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</si>
  <si>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</si>
  <si>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</si>
  <si>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</si>
  <si>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</si>
  <si>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</si>
  <si>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</si>
  <si>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</si>
  <si>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</si>
  <si>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</si>
  <si>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</si>
  <si>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</si>
  <si>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</si>
  <si>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</si>
  <si>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</si>
  <si>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</si>
  <si>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</si>
  <si>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</si>
  <si>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</si>
  <si>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</si>
  <si>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</si>
  <si>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</si>
  <si>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</si>
  <si>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</si>
  <si>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</si>
  <si>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</si>
  <si>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</si>
  <si>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</si>
  <si>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</si>
  <si>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</si>
  <si>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</si>
  <si>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</si>
  <si>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</si>
  <si>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</si>
  <si>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</si>
  <si>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</si>
  <si>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</si>
  <si>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</si>
  <si>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</si>
  <si>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</si>
  <si>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</si>
  <si>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</si>
  <si>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</si>
  <si>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</si>
  <si>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</si>
  <si>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</si>
  <si>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</si>
  <si>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</si>
  <si>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</si>
  <si>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</si>
  <si>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</si>
  <si>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</si>
  <si>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</si>
  <si>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</si>
  <si>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</si>
  <si>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</si>
  <si>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</si>
  <si>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</si>
  <si>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</si>
  <si>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</si>
  <si>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</si>
  <si>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</si>
  <si>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</si>
  <si>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</si>
  <si>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</si>
  <si>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</si>
  <si>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</si>
  <si>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</si>
  <si>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</si>
  <si>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</si>
  <si>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</si>
  <si>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</si>
  <si>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</si>
  <si>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</si>
  <si>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</si>
  <si>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</si>
  <si>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</si>
  <si>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</si>
  <si>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</si>
  <si>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</si>
  <si>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</si>
  <si>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</si>
  <si>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</si>
  <si>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</si>
  <si>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</si>
  <si>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</si>
  <si>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</si>
  <si>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</si>
  <si>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</si>
  <si>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</si>
  <si>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</si>
  <si>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</si>
  <si>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</si>
  <si>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</si>
  <si>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</si>
  <si>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</si>
  <si>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</si>
  <si>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</si>
  <si>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</si>
  <si>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</si>
  <si>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</si>
  <si>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</si>
  <si>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</si>
  <si>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</si>
  <si>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</si>
  <si>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</si>
  <si>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</si>
  <si>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</si>
  <si>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</si>
  <si>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</si>
  <si>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</si>
  <si>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</si>
  <si>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</si>
  <si>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</si>
  <si>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</si>
  <si>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</si>
  <si>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</si>
  <si>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</si>
  <si>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</si>
  <si>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</si>
  <si>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</si>
  <si>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</si>
  <si>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</si>
  <si>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</si>
  <si>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</si>
  <si>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</si>
  <si>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</si>
  <si>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</si>
  <si>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</si>
  <si>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</si>
  <si>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</si>
  <si>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</si>
  <si>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</si>
  <si>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</si>
  <si>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</si>
  <si>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</si>
  <si>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</si>
  <si>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</si>
  <si>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</si>
  <si>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</si>
  <si>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</si>
  <si>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</si>
  <si>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</si>
  <si>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</si>
  <si>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</si>
  <si>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</si>
  <si>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</si>
  <si>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</si>
  <si>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</si>
  <si>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</si>
  <si>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</si>
  <si>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</si>
  <si>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</si>
  <si>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</si>
  <si>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</si>
  <si>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</si>
  <si>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</si>
  <si>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</si>
  <si>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</si>
  <si>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</si>
  <si>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</si>
  <si>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</si>
  <si>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</si>
  <si>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</si>
  <si>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</si>
  <si>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</si>
  <si>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</si>
  <si>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</si>
  <si>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</si>
  <si>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</si>
  <si>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</si>
  <si>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</si>
  <si>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</si>
  <si>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</si>
  <si>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</si>
  <si>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</si>
  <si>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</si>
  <si>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</si>
  <si>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</si>
  <si>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</si>
  <si>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</si>
  <si>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</si>
  <si>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</si>
  <si>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</si>
  <si>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</si>
  <si>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</si>
  <si>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</si>
  <si>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</si>
  <si>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</si>
  <si>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</si>
  <si>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</si>
  <si>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</si>
  <si>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</si>
  <si>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</si>
  <si>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</si>
  <si>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</si>
  <si>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</si>
  <si>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</si>
  <si>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</si>
  <si>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</si>
  <si>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</si>
  <si>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</si>
  <si>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</si>
  <si>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</si>
  <si>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</si>
  <si>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</si>
  <si>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</si>
  <si>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</si>
  <si>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</si>
  <si>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</si>
  <si>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</si>
  <si>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</si>
  <si>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</si>
  <si>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</si>
  <si>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</si>
  <si>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</si>
  <si>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</si>
  <si>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</si>
  <si>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</si>
  <si>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</si>
  <si>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</si>
  <si>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</si>
  <si>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</si>
  <si>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</si>
  <si>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</si>
  <si>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</si>
  <si>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</si>
  <si>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</si>
  <si>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</si>
  <si>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</si>
  <si>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</si>
  <si>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</si>
  <si>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</si>
  <si>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</si>
  <si>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</si>
  <si>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</si>
  <si>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</si>
  <si>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</si>
  <si>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</si>
  <si>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</si>
  <si>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94818858923</t>
  </si>
  <si>
    <t>080027531</t>
  </si>
  <si>
    <t>MEDIKA d.d.</t>
  </si>
  <si>
    <t>ZAGREB</t>
  </si>
  <si>
    <t>CAPRAŠKA 1</t>
  </si>
  <si>
    <t>medika.uprava@medika.hr</t>
  </si>
  <si>
    <t>GRAD ZAGREB</t>
  </si>
  <si>
    <t>NE</t>
  </si>
  <si>
    <t>4646</t>
  </si>
  <si>
    <t>RADMILOVIĆ DIJANA</t>
  </si>
  <si>
    <t>012412551</t>
  </si>
  <si>
    <t>012371441</t>
  </si>
  <si>
    <t>HERCEG JASMINKO</t>
  </si>
  <si>
    <t>stanje na dan 31.3.2012</t>
  </si>
  <si>
    <t>Obveznik: Medika d.d._____________________________________________________________</t>
  </si>
  <si>
    <t>Obveznik: MEDIKA d.d._____________________________________________________________</t>
  </si>
  <si>
    <t>u razdoblju 1.1.2012. do 31.3.2012</t>
  </si>
  <si>
    <t>Obveznik: MEDIKA d.d.___________________________________________________________</t>
  </si>
  <si>
    <t>u razdoblju 1.1.2012 do 31.3.2012</t>
  </si>
  <si>
    <t>www.medika.hr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</si>
</sst>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mailto:medika.uprava@medika.hr" TargetMode="External" /><Relationship Id="rId3" Type="http://schemas.openxmlformats.org/officeDocument/2006/relationships/hyperlink" Target="http://www.medik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C20" sqref="C20:I2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40909</v>
      </c>
      <c r="F2" s="12"/>
      <c r="G2" s="13" t="s">
        <v>250</v>
      </c>
      <c r="H2" s="120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325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324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343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2" t="s">
        <v>330</v>
      </c>
      <c r="E24" s="163"/>
      <c r="F24" s="163"/>
      <c r="G24" s="164"/>
      <c r="H24" s="51" t="s">
        <v>261</v>
      </c>
      <c r="I24" s="122">
        <v>353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331</v>
      </c>
      <c r="D26" s="25"/>
      <c r="E26" s="33"/>
      <c r="F26" s="24"/>
      <c r="G26" s="165" t="s">
        <v>263</v>
      </c>
      <c r="H26" s="136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333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334</v>
      </c>
      <c r="D48" s="133"/>
      <c r="E48" s="134"/>
      <c r="F48" s="16"/>
      <c r="G48" s="51" t="s">
        <v>271</v>
      </c>
      <c r="H48" s="137" t="s">
        <v>335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329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336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50" r:id="rId2" display="medika.uprava@medika.hr"/>
    <hyperlink ref="C20" r:id="rId3" display="www.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1">
      <selection activeCell="J69" sqref="J69:K115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338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235450613</v>
      </c>
      <c r="K8" s="53">
        <f>K9+K16+K26+K35+K39</f>
        <v>232357197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26212397</v>
      </c>
      <c r="K9" s="53">
        <f>SUM(K10:K15)</f>
        <v>25061325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14164717</v>
      </c>
      <c r="K11" s="7">
        <v>13013382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11929586</v>
      </c>
      <c r="K12" s="7">
        <v>11929586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118094</v>
      </c>
      <c r="K14" s="7">
        <v>118357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148382613</v>
      </c>
      <c r="K16" s="53">
        <f>SUM(K17:K25)</f>
        <v>146434437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15994715</v>
      </c>
      <c r="K17" s="7">
        <v>15994715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113099346</v>
      </c>
      <c r="K18" s="7">
        <v>112045992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6098713</v>
      </c>
      <c r="K19" s="7">
        <v>5758027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9872591</v>
      </c>
      <c r="K20" s="7">
        <v>9141182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3911</v>
      </c>
      <c r="K22" s="7">
        <v>112123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2584587</v>
      </c>
      <c r="K23" s="7">
        <v>2653648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728750</v>
      </c>
      <c r="K24" s="7">
        <v>728750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60398725</v>
      </c>
      <c r="K26" s="53">
        <f>SUM(K27:K34)</f>
        <v>60404557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60000000</v>
      </c>
      <c r="K27" s="7">
        <v>60000000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398725</v>
      </c>
      <c r="K32" s="7">
        <v>404557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456878</v>
      </c>
      <c r="K39" s="7">
        <v>456878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1522695393</v>
      </c>
      <c r="K40" s="53">
        <f>K41+K49+K56+K64</f>
        <v>1639770031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185941455</v>
      </c>
      <c r="K41" s="53">
        <f>SUM(K42:K48)</f>
        <v>200850688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114635</v>
      </c>
      <c r="K42" s="7">
        <v>118949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183227276</v>
      </c>
      <c r="K45" s="7">
        <v>198978798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2599544</v>
      </c>
      <c r="K46" s="7">
        <v>1752941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1260733997</v>
      </c>
      <c r="K49" s="53">
        <f>SUM(K50:K55)</f>
        <v>1401136244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160729031</v>
      </c>
      <c r="K50" s="7">
        <v>182456326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1094643690</v>
      </c>
      <c r="K51" s="7">
        <v>1213531806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50740</v>
      </c>
      <c r="K53" s="7">
        <v>37208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3328648</v>
      </c>
      <c r="K54" s="7">
        <v>3542040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1981888</v>
      </c>
      <c r="K55" s="7">
        <v>1568864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40442582</v>
      </c>
      <c r="K56" s="53">
        <f>SUM(K57:K63)</f>
        <v>24564129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39360000</v>
      </c>
      <c r="K61" s="7">
        <v>23850000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1082582</v>
      </c>
      <c r="K62" s="7">
        <v>714129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35577359</v>
      </c>
      <c r="K64" s="7">
        <v>13218970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608660</v>
      </c>
      <c r="K65" s="7">
        <v>3034682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1758754666</v>
      </c>
      <c r="K66" s="53">
        <f>K7+K8+K40+K65</f>
        <v>1875161910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152322674</v>
      </c>
      <c r="K67" s="8">
        <v>167596605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309402019</v>
      </c>
      <c r="K69" s="54">
        <f>K70+K71+K72+K78+K79+K82+K85</f>
        <v>312721949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60388000</v>
      </c>
      <c r="K70" s="7">
        <v>60388000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-6863284</v>
      </c>
      <c r="K71" s="7">
        <v>-6863284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83398115</v>
      </c>
      <c r="K72" s="53">
        <f>K73+K74-K75+K76+K77</f>
        <v>83398115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7277713</v>
      </c>
      <c r="K73" s="7">
        <v>7277713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60000000</v>
      </c>
      <c r="K74" s="7">
        <v>60000000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15676088</v>
      </c>
      <c r="K75" s="7">
        <v>15676088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31796490</v>
      </c>
      <c r="K77" s="7">
        <v>31796490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160033917</v>
      </c>
      <c r="K79" s="53">
        <f>K80-K81</f>
        <v>172479188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160033917</v>
      </c>
      <c r="K80" s="7">
        <v>172479188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12445271</v>
      </c>
      <c r="K82" s="53">
        <f>K83-K84</f>
        <v>3319930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12445271</v>
      </c>
      <c r="K83" s="7">
        <v>3319930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420100</v>
      </c>
      <c r="K86" s="53">
        <f>SUM(K87:K89)</f>
        <v>420100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420100</v>
      </c>
      <c r="K87" s="7">
        <v>420100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11150740</v>
      </c>
      <c r="K90" s="53">
        <f>SUM(K91:K99)</f>
        <v>11140283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11150740</v>
      </c>
      <c r="K93" s="7">
        <v>11140283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1434866863</v>
      </c>
      <c r="K100" s="53">
        <f>SUM(K101:K112)</f>
        <v>1547613502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291556</v>
      </c>
      <c r="K101" s="7">
        <v>478140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310480067</v>
      </c>
      <c r="K103" s="7">
        <v>324438504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646152</v>
      </c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1070620610</v>
      </c>
      <c r="K105" s="7">
        <v>1185938467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38010000</v>
      </c>
      <c r="K106" s="7">
        <v>23850000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6518126</v>
      </c>
      <c r="K108" s="7">
        <v>6352410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3688245</v>
      </c>
      <c r="K109" s="7">
        <v>3061049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1034</v>
      </c>
      <c r="K110" s="7">
        <v>1034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4611073</v>
      </c>
      <c r="K112" s="7">
        <v>3493898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2914944</v>
      </c>
      <c r="K113" s="7">
        <v>3266076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1758754666</v>
      </c>
      <c r="K114" s="53">
        <f>K69+K86+K90+K100+K113</f>
        <v>1875161910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152322674</v>
      </c>
      <c r="K115" s="8">
        <v>167596605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8">
      <selection activeCell="J56" sqref="J56:M6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510580541</v>
      </c>
      <c r="K7" s="54">
        <f>SUM(K8:K9)</f>
        <v>510580541</v>
      </c>
      <c r="L7" s="54">
        <f>SUM(L8:L9)</f>
        <v>554153736</v>
      </c>
      <c r="M7" s="54">
        <f>SUM(M8:M9)</f>
        <v>554153736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508940821</v>
      </c>
      <c r="K8" s="7">
        <v>508940821</v>
      </c>
      <c r="L8" s="7">
        <v>551751870</v>
      </c>
      <c r="M8" s="7">
        <v>551751870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1639720</v>
      </c>
      <c r="K9" s="7">
        <v>1639720</v>
      </c>
      <c r="L9" s="7">
        <v>2401866</v>
      </c>
      <c r="M9" s="7">
        <v>2401866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496351564</v>
      </c>
      <c r="K10" s="53">
        <f>K11+K12+K16+K20+K21+K22+K25+K26</f>
        <v>496351564</v>
      </c>
      <c r="L10" s="53">
        <f>L11+L12+L16+L20+L21+L22+L25+L26</f>
        <v>546265569</v>
      </c>
      <c r="M10" s="53">
        <f>M11+M12+M16+M20+M21+M22+M25+M26</f>
        <v>546265569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469928119</v>
      </c>
      <c r="K12" s="53">
        <f>SUM(K13:K15)</f>
        <v>469928119</v>
      </c>
      <c r="L12" s="53">
        <f>SUM(L13:L15)</f>
        <v>521108860</v>
      </c>
      <c r="M12" s="53">
        <f>SUM(M13:M15)</f>
        <v>521108860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2041878</v>
      </c>
      <c r="K13" s="7">
        <v>2041878</v>
      </c>
      <c r="L13" s="7">
        <v>2402738</v>
      </c>
      <c r="M13" s="7">
        <v>2402738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463036957</v>
      </c>
      <c r="K14" s="7">
        <v>463036957</v>
      </c>
      <c r="L14" s="7">
        <v>513556376</v>
      </c>
      <c r="M14" s="7">
        <v>513556376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4849284</v>
      </c>
      <c r="K15" s="7">
        <v>4849284</v>
      </c>
      <c r="L15" s="7">
        <v>5149746</v>
      </c>
      <c r="M15" s="7">
        <v>5149746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12564433</v>
      </c>
      <c r="K16" s="53">
        <f>SUM(K17:K19)</f>
        <v>12564433</v>
      </c>
      <c r="L16" s="53">
        <f>SUM(L17:L19)</f>
        <v>12481379</v>
      </c>
      <c r="M16" s="53">
        <f>SUM(M17:M19)</f>
        <v>12481379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7167271</v>
      </c>
      <c r="K17" s="7">
        <v>7167271</v>
      </c>
      <c r="L17" s="7">
        <v>7101452</v>
      </c>
      <c r="M17" s="7">
        <v>7101452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3554719</v>
      </c>
      <c r="K18" s="7">
        <v>3554719</v>
      </c>
      <c r="L18" s="7">
        <v>3548171</v>
      </c>
      <c r="M18" s="7">
        <v>3548171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1842443</v>
      </c>
      <c r="K19" s="7">
        <v>1842443</v>
      </c>
      <c r="L19" s="7">
        <v>1831756</v>
      </c>
      <c r="M19" s="7">
        <v>1831756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3887438</v>
      </c>
      <c r="K20" s="7">
        <v>3887438</v>
      </c>
      <c r="L20" s="7">
        <v>3390637</v>
      </c>
      <c r="M20" s="7">
        <v>3390637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5027739</v>
      </c>
      <c r="K21" s="7">
        <v>5027739</v>
      </c>
      <c r="L21" s="7">
        <v>5084693</v>
      </c>
      <c r="M21" s="7">
        <v>5084693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4943835</v>
      </c>
      <c r="K22" s="53">
        <f>SUM(K23:K24)</f>
        <v>4943835</v>
      </c>
      <c r="L22" s="53">
        <f>SUM(L23:L24)</f>
        <v>4200000</v>
      </c>
      <c r="M22" s="53">
        <f>SUM(M23:M24)</f>
        <v>4200000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4943835</v>
      </c>
      <c r="K24" s="7">
        <v>4943835</v>
      </c>
      <c r="L24" s="7">
        <v>4200000</v>
      </c>
      <c r="M24" s="7">
        <v>4200000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951578</v>
      </c>
      <c r="K27" s="53">
        <f>SUM(K28:K32)</f>
        <v>951578</v>
      </c>
      <c r="L27" s="53">
        <f>SUM(L28:L32)</f>
        <v>2052044</v>
      </c>
      <c r="M27" s="53">
        <f>SUM(M28:M32)</f>
        <v>2052044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16325</v>
      </c>
      <c r="K28" s="7">
        <v>16325</v>
      </c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935253</v>
      </c>
      <c r="K29" s="7">
        <v>935253</v>
      </c>
      <c r="L29" s="7">
        <v>2052044</v>
      </c>
      <c r="M29" s="7">
        <v>2052044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5113420</v>
      </c>
      <c r="K33" s="53">
        <f>SUM(K34:K37)</f>
        <v>5113420</v>
      </c>
      <c r="L33" s="53">
        <f>SUM(L34:L37)</f>
        <v>5197454</v>
      </c>
      <c r="M33" s="53">
        <f>SUM(M34:M37)</f>
        <v>5197454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5113420</v>
      </c>
      <c r="K35" s="7">
        <v>5113420</v>
      </c>
      <c r="L35" s="7">
        <v>5197454</v>
      </c>
      <c r="M35" s="7">
        <v>5197454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511532119</v>
      </c>
      <c r="K42" s="53">
        <f>K7+K27+K38+K40</f>
        <v>511532119</v>
      </c>
      <c r="L42" s="53">
        <f>L7+L27+L38+L40</f>
        <v>556205780</v>
      </c>
      <c r="M42" s="53">
        <f>M7+M27+M38+M40</f>
        <v>556205780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501464984</v>
      </c>
      <c r="K43" s="53">
        <f>K10+K33+K39+K41</f>
        <v>501464984</v>
      </c>
      <c r="L43" s="53">
        <f>L10+L33+L39+L41</f>
        <v>551463023</v>
      </c>
      <c r="M43" s="53">
        <f>M10+M33+M39+M41</f>
        <v>551463023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10067135</v>
      </c>
      <c r="K44" s="53">
        <f>K42-K43</f>
        <v>10067135</v>
      </c>
      <c r="L44" s="53">
        <f>L42-L43</f>
        <v>4742757</v>
      </c>
      <c r="M44" s="53">
        <f>M42-M43</f>
        <v>4742757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10067135</v>
      </c>
      <c r="K45" s="53">
        <f>IF(K42&gt;K43,K42-K43,0)</f>
        <v>10067135</v>
      </c>
      <c r="L45" s="53">
        <f>IF(L42&gt;L43,L42-L43,0)</f>
        <v>4742757</v>
      </c>
      <c r="M45" s="53">
        <f>IF(M42&gt;M43,M42-M43,0)</f>
        <v>4742757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3020140</v>
      </c>
      <c r="K47" s="7">
        <v>3020140</v>
      </c>
      <c r="L47" s="7">
        <v>1422827</v>
      </c>
      <c r="M47" s="7">
        <v>1422827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7046995</v>
      </c>
      <c r="K48" s="53">
        <f>K44-K47</f>
        <v>7046995</v>
      </c>
      <c r="L48" s="53">
        <f>L44-L47</f>
        <v>3319930</v>
      </c>
      <c r="M48" s="53">
        <f>M44-M47</f>
        <v>3319930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7046995</v>
      </c>
      <c r="K49" s="53">
        <f>IF(K48&gt;0,K48,0)</f>
        <v>7046995</v>
      </c>
      <c r="L49" s="53">
        <f>IF(L48&gt;0,L48,0)</f>
        <v>3319930</v>
      </c>
      <c r="M49" s="53">
        <f>IF(M48&gt;0,M48,0)</f>
        <v>3319930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7046995</v>
      </c>
      <c r="K56" s="6">
        <v>7046995</v>
      </c>
      <c r="L56" s="6">
        <v>3319930</v>
      </c>
      <c r="M56" s="6">
        <v>3319930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7046995</v>
      </c>
      <c r="K67" s="61">
        <f>K56+K66</f>
        <v>7046995</v>
      </c>
      <c r="L67" s="61">
        <f>L56+L66</f>
        <v>3319930</v>
      </c>
      <c r="M67" s="61">
        <f>M56+M66</f>
        <v>3319930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J35" sqref="J35:K52"/>
    </sheetView>
  </sheetViews>
  <sheetFormatPr defaultColWidth="9.140625" defaultRowHeight="12.75"/>
  <cols>
    <col min="1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341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10067135</v>
      </c>
      <c r="K7" s="7">
        <v>4742757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3887438</v>
      </c>
      <c r="K8" s="7">
        <v>3390637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56608808</v>
      </c>
      <c r="K9" s="7">
        <v>112948202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5709703</v>
      </c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76273084</v>
      </c>
      <c r="K13" s="53">
        <f>SUM(K7:K12)</f>
        <v>121081596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88834513</v>
      </c>
      <c r="K15" s="7">
        <v>140402247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>
        <v>14909234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2463026</v>
      </c>
      <c r="K17" s="7">
        <v>2212514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91297539</v>
      </c>
      <c r="K18" s="53">
        <f>SUM(K14:K17)</f>
        <v>157523995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15024455</v>
      </c>
      <c r="K20" s="53">
        <f>IF(K18&gt;K13,K18-K13,0)</f>
        <v>36442399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99016</v>
      </c>
      <c r="K22" s="7">
        <v>17622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99099</v>
      </c>
      <c r="K24" s="7">
        <v>80113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198115</v>
      </c>
      <c r="K27" s="53">
        <f>SUM(K22:K26)</f>
        <v>97735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611767</v>
      </c>
      <c r="K28" s="7">
        <v>330374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611767</v>
      </c>
      <c r="K31" s="53">
        <f>SUM(K28:K30)</f>
        <v>330374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413652</v>
      </c>
      <c r="K33" s="53">
        <f>IF(K31&gt;K27,K31-K27,0)</f>
        <v>232639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63654955</v>
      </c>
      <c r="K36" s="7">
        <v>83138808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63654955</v>
      </c>
      <c r="K38" s="53">
        <f>SUM(K35:K37)</f>
        <v>83138808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57231700</v>
      </c>
      <c r="K39" s="7">
        <v>68301890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74743</v>
      </c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494067</v>
      </c>
      <c r="K41" s="7">
        <v>520269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57800510</v>
      </c>
      <c r="K44" s="53">
        <f>SUM(K39:K43)</f>
        <v>68822159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5854445</v>
      </c>
      <c r="K45" s="53">
        <f>IF(K38&gt;K44,K38-K44,0)</f>
        <v>14316649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9583662</v>
      </c>
      <c r="K48" s="53">
        <f>IF(K20-K19+K33-K32+K46-K45&gt;0,K20-K19+K33-K32+K46-K45,0)</f>
        <v>22358389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26568598</v>
      </c>
      <c r="K49" s="7">
        <v>35577359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9583662</v>
      </c>
      <c r="K51" s="7">
        <v>22358389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16984936</v>
      </c>
      <c r="K52" s="61">
        <f>K49+K50-K51</f>
        <v>13218970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40909</v>
      </c>
      <c r="F2" s="43" t="s">
        <v>250</v>
      </c>
      <c r="G2" s="285">
        <v>40999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60388000</v>
      </c>
      <c r="K5" s="45">
        <v>60388000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-6863284</v>
      </c>
      <c r="K6" s="46">
        <v>-6863284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83398115</v>
      </c>
      <c r="K7" s="46">
        <v>83398115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160033917</v>
      </c>
      <c r="K8" s="46">
        <v>172479188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12445271</v>
      </c>
      <c r="K9" s="46">
        <v>3319930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309402019</v>
      </c>
      <c r="K14" s="79">
        <f>SUM(K5:K13)</f>
        <v>312721949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potocki</cp:lastModifiedBy>
  <cp:lastPrinted>2011-03-28T11:17:39Z</cp:lastPrinted>
  <dcterms:created xsi:type="dcterms:W3CDTF">2008-10-17T11:51:54Z</dcterms:created>
  <dcterms:modified xsi:type="dcterms:W3CDTF">2012-04-26T11:38:27Z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