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570" windowHeight="112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<sst xmlns="http://schemas.openxmlformats.org/spreadsheetml/2006/main" count="395" uniqueCount="342">
  <si>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</si>
  <si>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</si>
  <si>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</si>
  <si>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</si>
  <si>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</si>
  <si>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</si>
  <si>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</si>
  <si>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</si>
  <si>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</si>
  <si>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</si>
  <si>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</si>
  <si>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</si>
  <si>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</si>
  <si>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</si>
  <si>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</si>
  <si>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</si>
  <si>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</si>
  <si>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</si>
  <si>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</si>
  <si>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</si>
  <si>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</si>
  <si>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</si>
  <si>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</si>
  <si>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</si>
  <si>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</si>
  <si>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</si>
  <si>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</si>
  <si>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</si>
  <si>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</si>
  <si>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</si>
  <si>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</si>
  <si>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</si>
  <si>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</si>
  <si>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</si>
  <si>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</si>
  <si>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</si>
  <si>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</si>
  <si>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</si>
  <si>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</si>
  <si>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</si>
  <si>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</si>
  <si>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</si>
  <si>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</si>
  <si>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</si>
  <si>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</si>
  <si>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</si>
  <si>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</si>
  <si>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</si>
  <si>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</si>
  <si>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</si>
  <si>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</si>
  <si>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</si>
  <si>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</si>
  <si>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</si>
  <si>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</si>
  <si>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</si>
  <si>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</si>
  <si>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</si>
  <si>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</si>
  <si>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</si>
  <si>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</si>
  <si>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</si>
  <si>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</si>
  <si>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</si>
  <si>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</si>
  <si>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</si>
  <si>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</si>
  <si>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</si>
  <si>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</si>
  <si>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</si>
  <si>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</si>
  <si>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</si>
  <si>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</si>
  <si>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</si>
  <si>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</si>
  <si>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</si>
  <si>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</si>
  <si>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</si>
  <si>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</si>
  <si>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</si>
  <si>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</si>
  <si>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</si>
  <si>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</si>
  <si>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</si>
  <si>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</si>
  <si>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</si>
  <si>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</si>
  <si>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</si>
  <si>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</si>
  <si>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</si>
  <si>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</si>
  <si>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</si>
  <si>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</si>
  <si>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</si>
  <si>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</si>
  <si>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</si>
  <si>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</si>
  <si>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</si>
  <si>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</si>
  <si>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</si>
  <si>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</si>
  <si>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</si>
  <si>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</si>
  <si>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</si>
  <si>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</si>
  <si>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</si>
  <si>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</si>
  <si>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</si>
  <si>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</si>
  <si>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</si>
  <si>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</si>
  <si>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</si>
  <si>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</si>
  <si>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</si>
  <si>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</si>
  <si>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</si>
  <si>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</si>
  <si>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</si>
  <si>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</si>
  <si>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</si>
  <si>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</si>
  <si>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</si>
  <si>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</si>
  <si>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</si>
  <si>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</si>
  <si>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</si>
  <si>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</si>
  <si>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</si>
  <si>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</si>
  <si>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</si>
  <si>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</si>
  <si>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</si>
  <si>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</si>
  <si>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</si>
  <si>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</si>
  <si>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</si>
  <si>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</si>
  <si>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</si>
  <si>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</si>
  <si>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</si>
  <si>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</si>
  <si>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</si>
  <si>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</si>
  <si>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</si>
  <si>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</si>
  <si>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</si>
  <si>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</si>
  <si>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</si>
  <si>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</si>
  <si>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</si>
  <si>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</si>
  <si>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</si>
  <si>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</si>
  <si>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</si>
  <si>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</si>
  <si>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</si>
  <si>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</si>
  <si>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</si>
  <si>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</si>
  <si>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</si>
  <si>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</si>
  <si>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</si>
  <si>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</si>
  <si>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</si>
  <si>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</si>
  <si>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</si>
  <si>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</si>
  <si>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</si>
  <si>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</si>
  <si>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</si>
  <si>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</si>
  <si>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</si>
  <si>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</si>
  <si>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</si>
  <si>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</si>
  <si>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</si>
  <si>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</si>
  <si>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</si>
  <si>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</si>
  <si>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</si>
  <si>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</si>
  <si>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</si>
  <si>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</si>
  <si>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</si>
  <si>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</si>
  <si>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</si>
  <si>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</si>
  <si>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</si>
  <si>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</si>
  <si>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</si>
  <si>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</si>
  <si>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</si>
  <si>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</si>
  <si>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</si>
  <si>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</si>
  <si>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</si>
  <si>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</si>
  <si>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</si>
  <si>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</si>
  <si>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</si>
  <si>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</si>
  <si>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</si>
  <si>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</si>
  <si>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</si>
  <si>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</si>
  <si>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</si>
  <si>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</si>
  <si>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</si>
  <si>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</si>
  <si>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</si>
  <si>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</si>
  <si>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</si>
  <si>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</si>
  <si>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</si>
  <si>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</si>
  <si>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</si>
  <si>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</si>
  <si>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</si>
  <si>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</si>
  <si>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</si>
  <si>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</si>
  <si>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</si>
  <si>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</si>
  <si>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</si>
  <si>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</si>
  <si>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</si>
  <si>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</si>
  <si>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</si>
  <si>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</si>
  <si>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</si>
  <si>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</si>
  <si>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</si>
  <si>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</si>
  <si>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</si>
  <si>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</si>
  <si>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</si>
  <si>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</si>
  <si>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</si>
  <si>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</si>
  <si>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</si>
  <si>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</si>
  <si>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</si>
  <si>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</si>
  <si>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</si>
  <si>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</si>
  <si>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</si>
  <si>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</si>
  <si>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</si>
  <si>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</si>
  <si>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</si>
  <si>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</si>
  <si>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</si>
  <si>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</si>
  <si>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</si>
  <si>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</si>
  <si>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</si>
  <si>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</si>
  <si>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</si>
  <si>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</si>
  <si>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</si>
  <si>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</si>
  <si>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</si>
  <si>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</si>
  <si>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</si>
  <si>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</si>
  <si>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</si>
  <si>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</si>
  <si>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</si>
  <si>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</si>
  <si>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</si>
  <si>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</si>
  <si>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</si>
  <si>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</si>
  <si>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</si>
  <si>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</si>
  <si>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</si>
  <si>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</si>
  <si>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</si>
  <si>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</si>
  <si>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</si>
  <si>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</si>
  <si>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</si>
  <si>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</si>
  <si>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</si>
  <si>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</si>
  <si>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</si>
  <si>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</si>
  <si>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</si>
  <si>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</si>
  <si>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</si>
  <si>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</si>
  <si>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</si>
  <si>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</si>
  <si>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</si>
  <si>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</si>
  <si>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</si>
  <si>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</si>
  <si>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</si>
  <si>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</si>
  <si>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</si>
  <si>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</si>
  <si>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</si>
  <si>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</si>
  <si>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</si>
  <si>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</si>
  <si>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</si>
  <si>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</si>
  <si>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</si>
  <si>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</si>
  <si>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</si>
  <si>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</si>
  <si>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</si>
  <si>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</si>
  <si>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</si>
  <si>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</si>
  <si>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</si>
  <si>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</si>
  <si>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</si>
  <si>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</si>
  <si>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</si>
  <si>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</si>
  <si>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</si>
  <si>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</si>
  <si>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</si>
  <si>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</si>
  <si>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</si>
  <si>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</si>
  <si>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</si>
  <si>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</si>
  <si>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</si>
  <si>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</si>
  <si>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</si>
  <si>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</si>
  <si>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</si>
  <si>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052 / 800 366</t>
  </si>
  <si>
    <t>POPOVIĆ TOMISLAV</t>
  </si>
  <si>
    <t>Obveznik: MAISTRA d.d.</t>
  </si>
  <si>
    <t>GOLUBIĆ ANAMARIJA</t>
  </si>
  <si>
    <t>052 / 800 358</t>
  </si>
  <si>
    <t>anamarija.golubic@maistra.hr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</si>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</sst>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#,##0_ ;[Red]\-#,##0\ 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anamarija.golubic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M6" sqref="M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248</v>
      </c>
      <c r="B1" s="159"/>
      <c r="C1" s="159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18">
        <v>41640</v>
      </c>
      <c r="F2" s="12"/>
      <c r="G2" s="13" t="s">
        <v>250</v>
      </c>
      <c r="H2" s="118">
        <v>41820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90" t="s">
        <v>317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0" t="s">
        <v>251</v>
      </c>
      <c r="B6" s="141"/>
      <c r="C6" s="153" t="s">
        <v>323</v>
      </c>
      <c r="D6" s="154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3" t="s">
        <v>252</v>
      </c>
      <c r="B8" s="194"/>
      <c r="C8" s="153" t="s">
        <v>324</v>
      </c>
      <c r="D8" s="154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253</v>
      </c>
      <c r="B10" s="185"/>
      <c r="C10" s="153" t="s">
        <v>325</v>
      </c>
      <c r="D10" s="154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0" t="s">
        <v>254</v>
      </c>
      <c r="B12" s="141"/>
      <c r="C12" s="155" t="s">
        <v>326</v>
      </c>
      <c r="D12" s="182"/>
      <c r="E12" s="182"/>
      <c r="F12" s="182"/>
      <c r="G12" s="182"/>
      <c r="H12" s="182"/>
      <c r="I12" s="14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0" t="s">
        <v>255</v>
      </c>
      <c r="B14" s="141"/>
      <c r="C14" s="183">
        <v>52210</v>
      </c>
      <c r="D14" s="184"/>
      <c r="E14" s="16"/>
      <c r="F14" s="155" t="s">
        <v>327</v>
      </c>
      <c r="G14" s="182"/>
      <c r="H14" s="182"/>
      <c r="I14" s="14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0" t="s">
        <v>256</v>
      </c>
      <c r="B16" s="141"/>
      <c r="C16" s="155" t="s">
        <v>328</v>
      </c>
      <c r="D16" s="182"/>
      <c r="E16" s="182"/>
      <c r="F16" s="182"/>
      <c r="G16" s="182"/>
      <c r="H16" s="182"/>
      <c r="I16" s="14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0" t="s">
        <v>257</v>
      </c>
      <c r="B18" s="141"/>
      <c r="C18" s="178" t="s">
        <v>329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0" t="s">
        <v>258</v>
      </c>
      <c r="B20" s="141"/>
      <c r="C20" s="178" t="s">
        <v>330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0" t="s">
        <v>259</v>
      </c>
      <c r="B22" s="141"/>
      <c r="C22" s="119">
        <v>374</v>
      </c>
      <c r="D22" s="155" t="s">
        <v>327</v>
      </c>
      <c r="E22" s="175"/>
      <c r="F22" s="176"/>
      <c r="G22" s="140"/>
      <c r="H22" s="18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0" t="s">
        <v>260</v>
      </c>
      <c r="B24" s="141"/>
      <c r="C24" s="119">
        <v>18</v>
      </c>
      <c r="D24" s="155" t="s">
        <v>331</v>
      </c>
      <c r="E24" s="175"/>
      <c r="F24" s="175"/>
      <c r="G24" s="176"/>
      <c r="H24" s="51" t="s">
        <v>261</v>
      </c>
      <c r="I24" s="131">
        <v>1701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0" t="s">
        <v>262</v>
      </c>
      <c r="B26" s="141"/>
      <c r="C26" s="120" t="s">
        <v>332</v>
      </c>
      <c r="D26" s="25"/>
      <c r="E26" s="33"/>
      <c r="F26" s="24"/>
      <c r="G26" s="177" t="s">
        <v>263</v>
      </c>
      <c r="H26" s="141"/>
      <c r="I26" s="121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5"/>
      <c r="B30" s="156"/>
      <c r="C30" s="156"/>
      <c r="D30" s="157"/>
      <c r="E30" s="165"/>
      <c r="F30" s="156"/>
      <c r="G30" s="156"/>
      <c r="H30" s="153"/>
      <c r="I30" s="154"/>
      <c r="J30" s="10"/>
      <c r="K30" s="10"/>
      <c r="L30" s="10"/>
    </row>
    <row r="31" spans="1:12" ht="12.75">
      <c r="A31" s="92"/>
      <c r="B31" s="22"/>
      <c r="C31" s="21"/>
      <c r="D31" s="166"/>
      <c r="E31" s="166"/>
      <c r="F31" s="166"/>
      <c r="G31" s="167"/>
      <c r="H31" s="16"/>
      <c r="I31" s="99"/>
      <c r="J31" s="10"/>
      <c r="K31" s="10"/>
      <c r="L31" s="10"/>
    </row>
    <row r="32" spans="1:12" ht="12.75">
      <c r="A32" s="165"/>
      <c r="B32" s="156"/>
      <c r="C32" s="156"/>
      <c r="D32" s="157"/>
      <c r="E32" s="165"/>
      <c r="F32" s="156"/>
      <c r="G32" s="156"/>
      <c r="H32" s="153"/>
      <c r="I32" s="154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5"/>
      <c r="B34" s="156"/>
      <c r="C34" s="156"/>
      <c r="D34" s="157"/>
      <c r="E34" s="165"/>
      <c r="F34" s="156"/>
      <c r="G34" s="156"/>
      <c r="H34" s="153"/>
      <c r="I34" s="154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5"/>
      <c r="B36" s="156"/>
      <c r="C36" s="156"/>
      <c r="D36" s="157"/>
      <c r="E36" s="165"/>
      <c r="F36" s="156"/>
      <c r="G36" s="156"/>
      <c r="H36" s="153"/>
      <c r="I36" s="154"/>
      <c r="J36" s="10"/>
      <c r="K36" s="10"/>
      <c r="L36" s="10"/>
    </row>
    <row r="37" spans="1:12" ht="12.75">
      <c r="A37" s="101"/>
      <c r="B37" s="30"/>
      <c r="C37" s="160"/>
      <c r="D37" s="161"/>
      <c r="E37" s="16"/>
      <c r="F37" s="160"/>
      <c r="G37" s="161"/>
      <c r="H37" s="16"/>
      <c r="I37" s="93"/>
      <c r="J37" s="10"/>
      <c r="K37" s="10"/>
      <c r="L37" s="10"/>
    </row>
    <row r="38" spans="1:12" ht="12.75">
      <c r="A38" s="165"/>
      <c r="B38" s="156"/>
      <c r="C38" s="156"/>
      <c r="D38" s="157"/>
      <c r="E38" s="165"/>
      <c r="F38" s="156"/>
      <c r="G38" s="156"/>
      <c r="H38" s="153"/>
      <c r="I38" s="154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5"/>
      <c r="B40" s="156"/>
      <c r="C40" s="156"/>
      <c r="D40" s="157"/>
      <c r="E40" s="165"/>
      <c r="F40" s="156"/>
      <c r="G40" s="156"/>
      <c r="H40" s="153"/>
      <c r="I40" s="154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267</v>
      </c>
      <c r="B44" s="136"/>
      <c r="C44" s="153"/>
      <c r="D44" s="154"/>
      <c r="E44" s="26"/>
      <c r="F44" s="155"/>
      <c r="G44" s="156"/>
      <c r="H44" s="156"/>
      <c r="I44" s="157"/>
      <c r="J44" s="10"/>
      <c r="K44" s="10"/>
      <c r="L44" s="10"/>
    </row>
    <row r="45" spans="1:12" ht="12.75">
      <c r="A45" s="101"/>
      <c r="B45" s="30"/>
      <c r="C45" s="160"/>
      <c r="D45" s="161"/>
      <c r="E45" s="16"/>
      <c r="F45" s="160"/>
      <c r="G45" s="162"/>
      <c r="H45" s="35"/>
      <c r="I45" s="105"/>
      <c r="J45" s="10"/>
      <c r="K45" s="10"/>
      <c r="L45" s="10"/>
    </row>
    <row r="46" spans="1:12" ht="12.75">
      <c r="A46" s="135" t="s">
        <v>268</v>
      </c>
      <c r="B46" s="136"/>
      <c r="C46" s="155" t="s">
        <v>337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270</v>
      </c>
      <c r="B48" s="136"/>
      <c r="C48" s="142" t="s">
        <v>338</v>
      </c>
      <c r="D48" s="138"/>
      <c r="E48" s="139"/>
      <c r="F48" s="16"/>
      <c r="G48" s="51" t="s">
        <v>271</v>
      </c>
      <c r="H48" s="142" t="s">
        <v>334</v>
      </c>
      <c r="I48" s="13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257</v>
      </c>
      <c r="B50" s="136"/>
      <c r="C50" s="137" t="s">
        <v>339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0" t="s">
        <v>272</v>
      </c>
      <c r="B52" s="141"/>
      <c r="C52" s="142" t="s">
        <v>335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6"/>
      <c r="B53" s="20"/>
      <c r="C53" s="149" t="s">
        <v>273</v>
      </c>
      <c r="D53" s="149"/>
      <c r="E53" s="149"/>
      <c r="F53" s="149"/>
      <c r="G53" s="149"/>
      <c r="H53" s="149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4" t="s">
        <v>274</v>
      </c>
      <c r="C55" s="145"/>
      <c r="D55" s="145"/>
      <c r="E55" s="14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6" t="s">
        <v>306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6"/>
      <c r="B57" s="146" t="s">
        <v>307</v>
      </c>
      <c r="C57" s="147"/>
      <c r="D57" s="147"/>
      <c r="E57" s="147"/>
      <c r="F57" s="147"/>
      <c r="G57" s="147"/>
      <c r="H57" s="147"/>
      <c r="I57" s="108"/>
      <c r="J57" s="10"/>
      <c r="K57" s="10"/>
      <c r="L57" s="10"/>
    </row>
    <row r="58" spans="1:12" ht="12.75">
      <c r="A58" s="106"/>
      <c r="B58" s="146" t="s">
        <v>308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6"/>
      <c r="B59" s="146" t="s">
        <v>309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50" t="s">
        <v>277</v>
      </c>
      <c r="H62" s="151"/>
      <c r="I62" s="152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3"/>
      <c r="H63" s="134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anamarija.golubic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10" zoomScalePageLayoutView="0" workbookViewId="0" topLeftCell="A43">
      <selection activeCell="I29" sqref="I29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336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>
      <c r="A4" s="200" t="s">
        <v>59</v>
      </c>
      <c r="B4" s="201"/>
      <c r="C4" s="201"/>
      <c r="D4" s="201"/>
      <c r="E4" s="201"/>
      <c r="F4" s="201"/>
      <c r="G4" s="201"/>
      <c r="H4" s="202"/>
      <c r="I4" s="57" t="s">
        <v>278</v>
      </c>
      <c r="J4" s="58" t="s">
        <v>319</v>
      </c>
      <c r="K4" s="59" t="s">
        <v>320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56">
        <v>2</v>
      </c>
      <c r="J5" s="55">
        <v>3</v>
      </c>
      <c r="K5" s="55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09"/>
      <c r="I7" s="3">
        <v>1</v>
      </c>
      <c r="J7" s="128"/>
      <c r="K7" s="128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125">
        <f>J9+J16+J26+J35+J39</f>
        <v>2040395072</v>
      </c>
      <c r="K8" s="125">
        <f>K9+K16+K26+K35+K39</f>
        <v>2091220902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125">
        <f>SUM(J10:J15)</f>
        <v>7287565</v>
      </c>
      <c r="K9" s="125">
        <f>SUM(K10:K15)</f>
        <v>6688752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7287565</v>
      </c>
      <c r="K11" s="7">
        <v>6675611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>
        <v>13141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125">
        <f>SUM(J17:J25)</f>
        <v>1932879556</v>
      </c>
      <c r="K16" s="125">
        <f>SUM(K17:K25)</f>
        <v>1984304199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179081503</v>
      </c>
      <c r="K17" s="7">
        <v>179081503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1409093914</v>
      </c>
      <c r="K18" s="7">
        <v>1371134102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137682150</v>
      </c>
      <c r="K19" s="7">
        <v>122932156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90110678</v>
      </c>
      <c r="K20" s="7">
        <v>89594781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9584171</v>
      </c>
      <c r="K22" s="7">
        <v>8685010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51096205</v>
      </c>
      <c r="K23" s="7">
        <v>157811044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9217679</v>
      </c>
      <c r="K24" s="7">
        <v>8975943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47013256</v>
      </c>
      <c r="K25" s="7">
        <v>46089660</v>
      </c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125">
        <f>SUM(J27:J34)</f>
        <v>83787154</v>
      </c>
      <c r="K26" s="125">
        <f>SUM(K27:K34)</f>
        <v>83787154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83398062</v>
      </c>
      <c r="K27" s="7">
        <v>83398062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/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389092</v>
      </c>
      <c r="K32" s="7">
        <v>389092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126">
        <v>16440797</v>
      </c>
      <c r="K39" s="126">
        <v>16440797</v>
      </c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125">
        <f>J41+J49+J56+J64</f>
        <v>26976440</v>
      </c>
      <c r="K40" s="125">
        <f>K41+K49+K56+K64</f>
        <v>83805251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125">
        <f>SUM(J42:J48)</f>
        <v>4319277</v>
      </c>
      <c r="K41" s="125">
        <f>SUM(K42:K48)</f>
        <v>9447124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4179176</v>
      </c>
      <c r="K42" s="7">
        <v>9072282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140101</v>
      </c>
      <c r="K45" s="7">
        <v>374842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125">
        <f>SUM(J50:J55)</f>
        <v>18787658</v>
      </c>
      <c r="K49" s="125">
        <f>SUM(K50:K55)</f>
        <v>59986182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514129</v>
      </c>
      <c r="K50" s="7">
        <v>832158</v>
      </c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12021906</v>
      </c>
      <c r="K51" s="7">
        <v>51786725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194398</v>
      </c>
      <c r="K53" s="7">
        <v>982507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4766331</v>
      </c>
      <c r="K54" s="7">
        <v>168177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1290894</v>
      </c>
      <c r="K55" s="7">
        <v>6216615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125">
        <f>SUM(J57:J63)</f>
        <v>1778037</v>
      </c>
      <c r="K56" s="125">
        <f>SUM(K57:K63)</f>
        <v>1778037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/>
      <c r="K58" s="7"/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1752520</v>
      </c>
      <c r="K61" s="7">
        <v>1752520</v>
      </c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25517</v>
      </c>
      <c r="K62" s="7">
        <v>25517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126">
        <v>2091468</v>
      </c>
      <c r="K64" s="126">
        <v>12593908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126">
        <v>2724695</v>
      </c>
      <c r="K65" s="126">
        <v>5035933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125">
        <f>J7+J8+J40+J65</f>
        <v>2070096207</v>
      </c>
      <c r="K66" s="125">
        <f>K7+K8+K40+K65</f>
        <v>2180062086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/>
      <c r="K67" s="8"/>
    </row>
    <row r="68" spans="1:11" ht="12.75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09"/>
      <c r="I69" s="3">
        <v>62</v>
      </c>
      <c r="J69" s="127">
        <f>J70+J71+J72+J78+J79+J82+J85</f>
        <v>1034071829</v>
      </c>
      <c r="K69" s="127">
        <f>K70+K71+K72+K78+K79+K82+K85</f>
        <v>972972331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1164040520</v>
      </c>
      <c r="K70" s="7">
        <v>1164040520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/>
      <c r="K71" s="7"/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125">
        <f>J73+J74-J75+J76+J77</f>
        <v>17461484</v>
      </c>
      <c r="K72" s="125">
        <f>K73+K74-K75+K76+K77</f>
        <v>17461484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1021873</v>
      </c>
      <c r="K73" s="7">
        <v>1021873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/>
      <c r="K74" s="7"/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/>
      <c r="K75" s="7"/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>
        <v>2228631</v>
      </c>
      <c r="K76" s="7">
        <v>2228631</v>
      </c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14210980</v>
      </c>
      <c r="K77" s="7">
        <v>14210980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125">
        <f>J80-J81</f>
        <v>-222454115</v>
      </c>
      <c r="K79" s="125">
        <f>K80-K81</f>
        <v>-147430175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/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222454115</v>
      </c>
      <c r="K81" s="7">
        <v>147430175</v>
      </c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125">
        <f>J83-J84</f>
        <v>75023940</v>
      </c>
      <c r="K82" s="125">
        <f>K83-K84</f>
        <v>-61099498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75023940</v>
      </c>
      <c r="K83" s="7"/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>
        <v>61099498</v>
      </c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125">
        <f>SUM(J87:J89)</f>
        <v>87979439</v>
      </c>
      <c r="K86" s="125">
        <f>SUM(K87:K89)</f>
        <v>86071501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9718177</v>
      </c>
      <c r="K87" s="7">
        <v>7810239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78261262</v>
      </c>
      <c r="K89" s="7">
        <v>78261262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125">
        <f>SUM(J91:J99)</f>
        <v>5395128</v>
      </c>
      <c r="K90" s="125">
        <f>SUM(K91:K99)</f>
        <v>5348434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5395128</v>
      </c>
      <c r="K93" s="7">
        <v>5348434</v>
      </c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125">
        <f>SUM(J101:J112)</f>
        <v>924568077</v>
      </c>
      <c r="K100" s="125">
        <f>SUM(K101:K112)</f>
        <v>1086906447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855951716</v>
      </c>
      <c r="K101" s="7">
        <v>957213203</v>
      </c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2000342</v>
      </c>
      <c r="K103" s="7">
        <v>1041536</v>
      </c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5832963</v>
      </c>
      <c r="K104" s="7">
        <v>31909669</v>
      </c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27387275</v>
      </c>
      <c r="K105" s="7">
        <v>57703286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17409075</v>
      </c>
      <c r="K108" s="7">
        <v>16545521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15516572</v>
      </c>
      <c r="K109" s="7">
        <v>21019553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470134</v>
      </c>
      <c r="K112" s="7">
        <v>1473679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126">
        <v>18081734</v>
      </c>
      <c r="K113" s="126">
        <v>28763373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125">
        <f>J69+J86+J90+J100+J113</f>
        <v>2070096207</v>
      </c>
      <c r="K114" s="125">
        <f>K69+K86+K90+K100+K113</f>
        <v>2180062086</v>
      </c>
    </row>
    <row r="115" spans="1:11" ht="12.75">
      <c r="A115" s="232" t="s">
        <v>57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/>
      <c r="K115" s="8"/>
    </row>
    <row r="116" spans="1:11" ht="12.75">
      <c r="A116" s="219" t="s">
        <v>310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38"/>
      <c r="J117" s="238"/>
      <c r="K117" s="239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311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2" spans="10:11" ht="12.75">
      <c r="J122" s="130"/>
      <c r="K122" s="13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66:K67 J70:K70 K82 J72:K77 J7:J67 K7:K9 K16 K26:K38 K40:K41 K49 K56 J79:J84 K79 J86:J115 K86 K90 K100 K114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0">
      <selection activeCell="I29" sqref="I2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5" t="s">
        <v>154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49" t="s">
        <v>341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2" t="s">
        <v>336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7" t="s">
        <v>279</v>
      </c>
      <c r="J4" s="240" t="s">
        <v>319</v>
      </c>
      <c r="K4" s="240"/>
      <c r="L4" s="240" t="s">
        <v>320</v>
      </c>
      <c r="M4" s="240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09"/>
      <c r="I7" s="3">
        <v>111</v>
      </c>
      <c r="J7" s="127">
        <f>SUM(J8:J9)</f>
        <v>184231278</v>
      </c>
      <c r="K7" s="127">
        <f>SUM(K8:K9)</f>
        <v>165377664</v>
      </c>
      <c r="L7" s="127">
        <f>SUM(L8:L9)</f>
        <v>218255966</v>
      </c>
      <c r="M7" s="127">
        <f>SUM(M8:M9)</f>
        <v>198100983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174800987</v>
      </c>
      <c r="K8" s="7">
        <v>159754534</v>
      </c>
      <c r="L8" s="7">
        <v>203106940</v>
      </c>
      <c r="M8" s="7">
        <v>187573017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9430291</v>
      </c>
      <c r="K9" s="7">
        <v>5623130</v>
      </c>
      <c r="L9" s="7">
        <v>15149026</v>
      </c>
      <c r="M9" s="7">
        <v>10527966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25">
        <f>J11+J12+J16+J20+J21+J22+J25+J26</f>
        <v>227514272</v>
      </c>
      <c r="K10" s="125">
        <f>K11+K12+K16+K20+K21+K22+K25+K26</f>
        <v>147212499</v>
      </c>
      <c r="L10" s="125">
        <f>L11+L12+L16+L20+L21+L22+L25+L26</f>
        <v>265129748</v>
      </c>
      <c r="M10" s="125">
        <f>M11+M12+M16+M20+M21+M22+M25+M26</f>
        <v>183476077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/>
      <c r="K11" s="7"/>
      <c r="L11" s="7"/>
      <c r="M11" s="7"/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125">
        <f>SUM(J13:J15)</f>
        <v>71644270</v>
      </c>
      <c r="K12" s="125">
        <f>SUM(K13:K15)</f>
        <v>56899869</v>
      </c>
      <c r="L12" s="125">
        <f>SUM(L13:L15)</f>
        <v>91968281</v>
      </c>
      <c r="M12" s="125">
        <f>SUM(M13:M15)</f>
        <v>75748768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36697764</v>
      </c>
      <c r="K13" s="7">
        <v>29618944</v>
      </c>
      <c r="L13" s="7">
        <v>41928020</v>
      </c>
      <c r="M13" s="7">
        <v>34319937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567934</v>
      </c>
      <c r="K14" s="7">
        <v>538035</v>
      </c>
      <c r="L14" s="7">
        <v>993448</v>
      </c>
      <c r="M14" s="7">
        <v>931317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34378572</v>
      </c>
      <c r="K15" s="7">
        <v>26742890</v>
      </c>
      <c r="L15" s="7">
        <v>49046813</v>
      </c>
      <c r="M15" s="7">
        <v>40497514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125">
        <f>SUM(J17:J19)</f>
        <v>49861649</v>
      </c>
      <c r="K16" s="125">
        <f>SUM(K17:K19)</f>
        <v>35257811</v>
      </c>
      <c r="L16" s="125">
        <f>SUM(L17:L19)</f>
        <v>55685542</v>
      </c>
      <c r="M16" s="125">
        <f>SUM(M17:M19)</f>
        <v>39711640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30064640</v>
      </c>
      <c r="K17" s="7">
        <v>21759283</v>
      </c>
      <c r="L17" s="7">
        <v>33057639</v>
      </c>
      <c r="M17" s="7">
        <v>24036776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13251327</v>
      </c>
      <c r="K18" s="7">
        <v>8873442</v>
      </c>
      <c r="L18" s="7">
        <v>14774713</v>
      </c>
      <c r="M18" s="7">
        <v>9923771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6545682</v>
      </c>
      <c r="K19" s="7">
        <v>4625086</v>
      </c>
      <c r="L19" s="7">
        <v>7853190</v>
      </c>
      <c r="M19" s="7">
        <v>5751093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59658434</v>
      </c>
      <c r="K20" s="7">
        <v>29643195</v>
      </c>
      <c r="L20" s="7">
        <v>63557209</v>
      </c>
      <c r="M20" s="7">
        <v>31465191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31297143</v>
      </c>
      <c r="K21" s="7">
        <v>19859520</v>
      </c>
      <c r="L21" s="7">
        <v>50193187</v>
      </c>
      <c r="M21" s="7">
        <v>34259445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125">
        <f>SUM(J23:J24)</f>
        <v>34422</v>
      </c>
      <c r="K22" s="125">
        <f>SUM(K23:K24)</f>
        <v>34422</v>
      </c>
      <c r="L22" s="125">
        <f>SUM(L23:L24)</f>
        <v>83</v>
      </c>
      <c r="M22" s="125">
        <f>SUM(M23:M24)</f>
        <v>83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34422</v>
      </c>
      <c r="K24" s="7">
        <v>34422</v>
      </c>
      <c r="L24" s="7">
        <v>83</v>
      </c>
      <c r="M24" s="7">
        <v>83</v>
      </c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>
        <v>3794603</v>
      </c>
      <c r="K25" s="7">
        <v>3794603</v>
      </c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11223751</v>
      </c>
      <c r="K26" s="7">
        <v>1723079</v>
      </c>
      <c r="L26" s="7">
        <v>3725446</v>
      </c>
      <c r="M26" s="7">
        <v>2290950</v>
      </c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125">
        <f>SUM(J28:J32)</f>
        <v>14320721</v>
      </c>
      <c r="K27" s="125">
        <f>SUM(K28:K32)</f>
        <v>14136790</v>
      </c>
      <c r="L27" s="125">
        <f>SUM(L28:L32)</f>
        <v>9116019</v>
      </c>
      <c r="M27" s="125">
        <f>SUM(M28:M32)</f>
        <v>9007938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13300969</v>
      </c>
      <c r="K28" s="7">
        <v>13300969</v>
      </c>
      <c r="L28" s="7">
        <v>8361676</v>
      </c>
      <c r="M28" s="7">
        <v>8361676</v>
      </c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1019752</v>
      </c>
      <c r="K29" s="7">
        <v>835821</v>
      </c>
      <c r="L29" s="7">
        <v>754343</v>
      </c>
      <c r="M29" s="7">
        <v>646262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125">
        <f>SUM(J34:J37)</f>
        <v>19844508</v>
      </c>
      <c r="K33" s="125">
        <f>SUM(K34:K37)</f>
        <v>5105165</v>
      </c>
      <c r="L33" s="125">
        <f>SUM(L34:L37)</f>
        <v>20757038</v>
      </c>
      <c r="M33" s="125">
        <f>SUM(M34:M37)</f>
        <v>8534686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>
        <v>18780827</v>
      </c>
      <c r="K34" s="7">
        <v>4357748</v>
      </c>
      <c r="L34" s="7">
        <v>20100830</v>
      </c>
      <c r="M34" s="7">
        <v>8086334</v>
      </c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1063681</v>
      </c>
      <c r="K35" s="7">
        <v>747417</v>
      </c>
      <c r="L35" s="7">
        <v>656208</v>
      </c>
      <c r="M35" s="7">
        <v>448352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125">
        <f>J7+J27+J38+J40</f>
        <v>198551999</v>
      </c>
      <c r="K42" s="125">
        <f>K7+K27+K38+K40</f>
        <v>179514454</v>
      </c>
      <c r="L42" s="125">
        <f>L7+L27+L38+L40</f>
        <v>227371985</v>
      </c>
      <c r="M42" s="125">
        <f>M7+M27+M38+M40</f>
        <v>207108921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125">
        <f>J10+J33+J39+J41</f>
        <v>247358780</v>
      </c>
      <c r="K43" s="125">
        <f>K10+K33+K39+K41</f>
        <v>152317664</v>
      </c>
      <c r="L43" s="125">
        <f>L10+L33+L39+L41</f>
        <v>285886786</v>
      </c>
      <c r="M43" s="125">
        <f>M10+M33+M39+M41</f>
        <v>192010763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125">
        <f>J42-J43</f>
        <v>-48806781</v>
      </c>
      <c r="K44" s="125">
        <f>K42-K43</f>
        <v>27196790</v>
      </c>
      <c r="L44" s="125">
        <f>L42-L43</f>
        <v>-58514801</v>
      </c>
      <c r="M44" s="125">
        <f>M42-M43</f>
        <v>15098158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125">
        <f>IF(J42&gt;J43,J42-J43,0)</f>
        <v>0</v>
      </c>
      <c r="K45" s="125">
        <f>IF(K42&gt;K43,K42-K43,0)</f>
        <v>27196790</v>
      </c>
      <c r="L45" s="125">
        <f>IF(L42&gt;L43,L42-L43,0)</f>
        <v>0</v>
      </c>
      <c r="M45" s="125">
        <f>IF(M42&gt;M43,M42-M43,0)</f>
        <v>15098158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125">
        <f>IF(J43&gt;J42,J43-J42,0)</f>
        <v>48806781</v>
      </c>
      <c r="K46" s="125">
        <f>IF(K43&gt;K42,K43-K42,0)</f>
        <v>0</v>
      </c>
      <c r="L46" s="125">
        <f>IF(L43&gt;L42,L43-L42,0)</f>
        <v>58514801</v>
      </c>
      <c r="M46" s="125">
        <f>IF(M43&gt;M42,M43-M42,0)</f>
        <v>0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>
        <v>2584697</v>
      </c>
      <c r="M47" s="7">
        <v>1517374</v>
      </c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125">
        <f>J44-J47</f>
        <v>-48806781</v>
      </c>
      <c r="K48" s="125">
        <f>K44-K47</f>
        <v>27196790</v>
      </c>
      <c r="L48" s="125">
        <f>L44-L47</f>
        <v>-61099498</v>
      </c>
      <c r="M48" s="125">
        <f>M44-M47</f>
        <v>13580784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125">
        <f>IF(J48&gt;0,J48,0)</f>
        <v>0</v>
      </c>
      <c r="K49" s="125">
        <f>IF(K48&gt;0,K48,0)</f>
        <v>27196790</v>
      </c>
      <c r="L49" s="125">
        <f>IF(L48&gt;0,L48,0)</f>
        <v>0</v>
      </c>
      <c r="M49" s="125">
        <f>IF(M48&gt;0,M48,0)</f>
        <v>13580784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129">
        <f>IF(J48&lt;0,-J48,0)</f>
        <v>48806781</v>
      </c>
      <c r="K50" s="129">
        <f>IF(K48&lt;0,-K48,0)</f>
        <v>0</v>
      </c>
      <c r="L50" s="129">
        <f>IF(L48&lt;0,-L48,0)</f>
        <v>61099498</v>
      </c>
      <c r="M50" s="129">
        <f>IF(M48&lt;0,-M48,0)</f>
        <v>0</v>
      </c>
    </row>
    <row r="51" spans="1:13" ht="12.75" customHeight="1">
      <c r="A51" s="219" t="s">
        <v>312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4"/>
      <c r="J52" s="54"/>
      <c r="K52" s="54"/>
      <c r="L52" s="54"/>
      <c r="M52" s="61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19" t="s">
        <v>189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09"/>
      <c r="I56" s="9">
        <v>157</v>
      </c>
      <c r="J56" s="6">
        <f>+J48</f>
        <v>-48806781</v>
      </c>
      <c r="K56" s="6">
        <f>+K48</f>
        <v>27196790</v>
      </c>
      <c r="L56" s="6">
        <f>+L48</f>
        <v>-61099498</v>
      </c>
      <c r="M56" s="6">
        <f>+M48</f>
        <v>13580784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125">
        <f>SUM(J58:J64)</f>
        <v>0</v>
      </c>
      <c r="K57" s="125">
        <f>SUM(K58:K64)</f>
        <v>0</v>
      </c>
      <c r="L57" s="125">
        <f>SUM(L58:L64)</f>
        <v>0</v>
      </c>
      <c r="M57" s="125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125">
        <f>J57-J65</f>
        <v>0</v>
      </c>
      <c r="K66" s="125">
        <f>K57-K65</f>
        <v>0</v>
      </c>
      <c r="L66" s="125">
        <f>L57-L65</f>
        <v>0</v>
      </c>
      <c r="M66" s="125">
        <f>M57-M65</f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129">
        <f>J56+J66</f>
        <v>-48806781</v>
      </c>
      <c r="K67" s="129">
        <f>K56+K66</f>
        <v>27196790</v>
      </c>
      <c r="L67" s="129">
        <f>L56+L66</f>
        <v>-61099498</v>
      </c>
      <c r="M67" s="129">
        <f>M56+M66</f>
        <v>13580784</v>
      </c>
    </row>
    <row r="68" spans="1:13" ht="12.75" customHeight="1">
      <c r="A68" s="253" t="s">
        <v>313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50" t="s">
        <v>235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56:M57 J70:L71 J53:L54 J56:J67 K66:M67 K58:L65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 L47:M4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110" zoomScalePageLayoutView="0" workbookViewId="0" topLeftCell="A1">
      <selection activeCell="A47" sqref="A47:H47"/>
    </sheetView>
  </sheetViews>
  <sheetFormatPr defaultColWidth="9.140625" defaultRowHeight="12.75"/>
  <cols>
    <col min="1" max="9" width="9.140625" style="52" customWidth="1"/>
    <col min="10" max="11" width="11.140625" style="52" customWidth="1"/>
    <col min="12" max="12" width="9.8515625" style="52" bestFit="1" customWidth="1"/>
    <col min="13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336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319</v>
      </c>
      <c r="K4" s="66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7">
        <v>2</v>
      </c>
      <c r="J5" s="68" t="s">
        <v>283</v>
      </c>
      <c r="K5" s="68" t="s">
        <v>284</v>
      </c>
    </row>
    <row r="6" spans="1:11" ht="12.75">
      <c r="A6" s="219" t="s">
        <v>156</v>
      </c>
      <c r="B6" s="235"/>
      <c r="C6" s="235"/>
      <c r="D6" s="235"/>
      <c r="E6" s="235"/>
      <c r="F6" s="235"/>
      <c r="G6" s="235"/>
      <c r="H6" s="235"/>
      <c r="I6" s="264"/>
      <c r="J6" s="264"/>
      <c r="K6" s="265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-48806781</v>
      </c>
      <c r="K7" s="7">
        <v>-58514801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59658434</v>
      </c>
      <c r="K8" s="7">
        <v>63557209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7">
        <v>52013225</v>
      </c>
      <c r="K9" s="7">
        <v>51628505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7"/>
      <c r="K10" s="7"/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7"/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7">
        <v>15359068</v>
      </c>
      <c r="K12" s="7">
        <v>6889765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125">
        <f>SUM(J7:J12)</f>
        <v>78223946</v>
      </c>
      <c r="K13" s="125">
        <f>SUM(K7:K12)</f>
        <v>63560678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7"/>
      <c r="K14" s="7"/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7">
        <v>18531315</v>
      </c>
      <c r="K15" s="7">
        <v>41198524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>
        <v>4959547</v>
      </c>
      <c r="K16" s="7">
        <v>5127847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3122508</v>
      </c>
      <c r="K17" s="7">
        <v>2311238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125">
        <f>SUM(J14:J17)</f>
        <v>26613370</v>
      </c>
      <c r="K18" s="125">
        <f>SUM(K14:K17)</f>
        <v>48637609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125">
        <f>IF(J13&gt;J18,J13-J18,0)</f>
        <v>51610576</v>
      </c>
      <c r="K19" s="125">
        <f>IF(K13&gt;K18,K13-K18,0)</f>
        <v>14923069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125">
        <f>IF(J18&gt;J13,J18-J13,0)</f>
        <v>0</v>
      </c>
      <c r="K20" s="125">
        <f>IF(K18&gt;K13,K18-K13,0)</f>
        <v>0</v>
      </c>
    </row>
    <row r="21" spans="1:11" ht="12.75">
      <c r="A21" s="219" t="s">
        <v>159</v>
      </c>
      <c r="B21" s="235"/>
      <c r="C21" s="235"/>
      <c r="D21" s="235"/>
      <c r="E21" s="235"/>
      <c r="F21" s="235"/>
      <c r="G21" s="235"/>
      <c r="H21" s="235"/>
      <c r="I21" s="264"/>
      <c r="J21" s="264"/>
      <c r="K21" s="265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7">
        <v>80663</v>
      </c>
      <c r="K22" s="7">
        <v>3962</v>
      </c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/>
      <c r="K23" s="7">
        <v>0</v>
      </c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>
        <v>206769</v>
      </c>
      <c r="K24" s="7">
        <v>2863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>
        <v>65749</v>
      </c>
      <c r="K25" s="7">
        <v>61098</v>
      </c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/>
      <c r="K26" s="7"/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125">
        <f>SUM(J22:J26)</f>
        <v>353181</v>
      </c>
      <c r="K27" s="125">
        <f>SUM(K22:K26)</f>
        <v>67923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138348675</v>
      </c>
      <c r="K28" s="7">
        <v>115198417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/>
      <c r="K29" s="7">
        <v>0</v>
      </c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/>
      <c r="K30" s="7">
        <v>0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125">
        <f>SUM(J28:J30)</f>
        <v>138348675</v>
      </c>
      <c r="K31" s="125">
        <f>SUM(K28:K30)</f>
        <v>115198417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125">
        <f>IF(J27&gt;J31,J27-J31,0)</f>
        <v>0</v>
      </c>
      <c r="K32" s="125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125">
        <f>IF(J31&gt;J27,J31-J27,0)</f>
        <v>137995494</v>
      </c>
      <c r="K33" s="125">
        <f>IF(K31&gt;K27,K31-K27,0)</f>
        <v>115130494</v>
      </c>
    </row>
    <row r="34" spans="1:11" ht="12.75">
      <c r="A34" s="219" t="s">
        <v>160</v>
      </c>
      <c r="B34" s="235"/>
      <c r="C34" s="235"/>
      <c r="D34" s="235"/>
      <c r="E34" s="235"/>
      <c r="F34" s="235"/>
      <c r="G34" s="235"/>
      <c r="H34" s="235"/>
      <c r="I34" s="264"/>
      <c r="J34" s="264"/>
      <c r="K34" s="265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7"/>
      <c r="K35" s="7">
        <v>0</v>
      </c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224551718</v>
      </c>
      <c r="K36" s="7">
        <v>177697138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/>
      <c r="K37" s="7">
        <v>0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125">
        <f>SUM(J35:J37)</f>
        <v>224551718</v>
      </c>
      <c r="K38" s="125">
        <f>SUM(K35:K37)</f>
        <v>177697138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>
        <v>129252495</v>
      </c>
      <c r="K39" s="7">
        <v>66987273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/>
      <c r="K40" s="7">
        <v>0</v>
      </c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/>
      <c r="K41" s="7">
        <v>0</v>
      </c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/>
      <c r="K42" s="7">
        <v>0</v>
      </c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/>
      <c r="K43" s="7">
        <v>0</v>
      </c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125">
        <f>SUM(J39:J43)</f>
        <v>129252495</v>
      </c>
      <c r="K44" s="125">
        <f>SUM(K39:K43)</f>
        <v>66987273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125">
        <f>IF(J38&gt;J44,J38-J44,0)</f>
        <v>95299223</v>
      </c>
      <c r="K45" s="125">
        <f>IF(K38&gt;K44,K38-K44,0)</f>
        <v>110709865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125">
        <f>IF(J44&gt;J38,J44-J38,0)</f>
        <v>0</v>
      </c>
      <c r="K46" s="125">
        <f>IF(K44&gt;K38,K44-K38,0)</f>
        <v>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125">
        <f>IF(J19-J20+J32-J33+J45-J46&gt;0,J19-J20+J32-J33+J45-J46,0)</f>
        <v>8914305</v>
      </c>
      <c r="K47" s="125">
        <f>IF(K19-K20+K32-K33+K45-K46&gt;0,K19-K20+K32-K33+K45-K46,0)</f>
        <v>10502440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125">
        <f>IF(J20-J19+J33-J32+J46-J45&gt;0,J20-J19+J33-J32+J46-J45,0)</f>
        <v>0</v>
      </c>
      <c r="K48" s="125">
        <f>IF(K20-K19+K33-K32+K46-K45&gt;0,K20-K19+K33-K32+K46-K45,0)</f>
        <v>0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4117828</v>
      </c>
      <c r="K49" s="7">
        <v>2091468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>
        <f>+J47</f>
        <v>8914305</v>
      </c>
      <c r="K50" s="46">
        <f>+K47</f>
        <v>10502440</v>
      </c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>
        <f>+J48</f>
        <v>0</v>
      </c>
      <c r="K51" s="46">
        <f>+K48</f>
        <v>0</v>
      </c>
    </row>
    <row r="52" spans="1:11" ht="12.75">
      <c r="A52" s="225" t="s">
        <v>177</v>
      </c>
      <c r="B52" s="226"/>
      <c r="C52" s="226"/>
      <c r="D52" s="226"/>
      <c r="E52" s="226"/>
      <c r="F52" s="226"/>
      <c r="G52" s="226"/>
      <c r="H52" s="226"/>
      <c r="I52" s="4">
        <v>44</v>
      </c>
      <c r="J52" s="129">
        <f>J49+J50-J51</f>
        <v>13032133</v>
      </c>
      <c r="K52" s="129">
        <f>K49+K50-K51</f>
        <v>12593908</v>
      </c>
    </row>
    <row r="54" ht="12.75">
      <c r="K54" s="130"/>
    </row>
    <row r="55" ht="12.75">
      <c r="K55" s="130"/>
    </row>
    <row r="56" ht="12.75">
      <c r="K56" s="130"/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8:K30 J14:K17 J35:K37 J49:K51 J22:K26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44:K48 J13:K13 J18:K20 J27:K27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I29" sqref="I2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319</v>
      </c>
      <c r="K4" s="66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1">
        <v>2</v>
      </c>
      <c r="J5" s="72" t="s">
        <v>283</v>
      </c>
      <c r="K5" s="72" t="s">
        <v>284</v>
      </c>
    </row>
    <row r="6" spans="1:11" ht="12.75">
      <c r="A6" s="219" t="s">
        <v>156</v>
      </c>
      <c r="B6" s="235"/>
      <c r="C6" s="235"/>
      <c r="D6" s="235"/>
      <c r="E6" s="235"/>
      <c r="F6" s="235"/>
      <c r="G6" s="235"/>
      <c r="H6" s="235"/>
      <c r="I6" s="264"/>
      <c r="J6" s="264"/>
      <c r="K6" s="265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0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9" t="s">
        <v>159</v>
      </c>
      <c r="B22" s="235"/>
      <c r="C22" s="235"/>
      <c r="D22" s="235"/>
      <c r="E22" s="235"/>
      <c r="F22" s="235"/>
      <c r="G22" s="235"/>
      <c r="H22" s="235"/>
      <c r="I22" s="264"/>
      <c r="J22" s="264"/>
      <c r="K22" s="265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9" t="s">
        <v>160</v>
      </c>
      <c r="B35" s="235"/>
      <c r="C35" s="235"/>
      <c r="D35" s="235"/>
      <c r="E35" s="235"/>
      <c r="F35" s="235"/>
      <c r="G35" s="235"/>
      <c r="H35" s="235"/>
      <c r="I35" s="264">
        <v>0</v>
      </c>
      <c r="J35" s="264"/>
      <c r="K35" s="265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25" zoomScalePageLayoutView="0" workbookViewId="0" topLeftCell="A1">
      <selection activeCell="E35" sqref="E3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2" width="10.57421875" style="75" bestFit="1" customWidth="1"/>
    <col min="13" max="16384" width="9.140625" style="75" customWidth="1"/>
  </cols>
  <sheetData>
    <row r="1" spans="1:12" ht="12.75">
      <c r="A1" s="279" t="s">
        <v>281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4"/>
    </row>
    <row r="2" spans="1:12" ht="15.75">
      <c r="A2" s="42"/>
      <c r="B2" s="73"/>
      <c r="C2" s="289" t="s">
        <v>282</v>
      </c>
      <c r="D2" s="289"/>
      <c r="E2" s="76">
        <v>41640</v>
      </c>
      <c r="F2" s="43" t="s">
        <v>250</v>
      </c>
      <c r="G2" s="290">
        <v>41820</v>
      </c>
      <c r="H2" s="291"/>
      <c r="I2" s="73"/>
      <c r="J2" s="73"/>
      <c r="K2" s="73"/>
      <c r="L2" s="77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79" t="s">
        <v>305</v>
      </c>
      <c r="J3" s="80" t="s">
        <v>150</v>
      </c>
      <c r="K3" s="80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2">
        <v>2</v>
      </c>
      <c r="J4" s="81" t="s">
        <v>283</v>
      </c>
      <c r="K4" s="81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1164040520</v>
      </c>
      <c r="K5" s="45">
        <v>1164040520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/>
      <c r="K6" s="46"/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17461484</v>
      </c>
      <c r="K7" s="46">
        <v>17461484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-222454115</v>
      </c>
      <c r="K8" s="46">
        <v>-147430175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75023940</v>
      </c>
      <c r="K9" s="46">
        <v>-61099498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46"/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3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125">
        <f>SUM(J5:J13)</f>
        <v>1034071829</v>
      </c>
      <c r="K14" s="125">
        <f>SUM(K5:K13)</f>
        <v>972972331</v>
      </c>
      <c r="L14" s="132"/>
      <c r="M14" s="132"/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129">
        <f>SUM(J15:J20)</f>
        <v>0</v>
      </c>
      <c r="K21" s="12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302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/>
      <c r="K23" s="45"/>
    </row>
    <row r="24" spans="1:11" ht="17.25" customHeight="1">
      <c r="A24" s="275" t="s">
        <v>303</v>
      </c>
      <c r="B24" s="276"/>
      <c r="C24" s="276"/>
      <c r="D24" s="276"/>
      <c r="E24" s="276"/>
      <c r="F24" s="276"/>
      <c r="G24" s="276"/>
      <c r="H24" s="276"/>
      <c r="I24" s="48">
        <v>19</v>
      </c>
      <c r="J24" s="78"/>
      <c r="K24" s="78"/>
    </row>
    <row r="25" spans="1:11" ht="30" customHeight="1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18" sqref="D18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 Golubić</cp:lastModifiedBy>
  <cp:lastPrinted>2014-07-25T14:02:08Z</cp:lastPrinted>
  <dcterms:created xsi:type="dcterms:W3CDTF">2008-10-17T11:51:54Z</dcterms:created>
  <dcterms:modified xsi:type="dcterms:W3CDTF">2014-07-25T14:10:44Z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