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165" windowWidth="12600" windowHeight="114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<sst xmlns="http://schemas.openxmlformats.org/spreadsheetml/2006/main" count="400" uniqueCount="346">
  <si>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</si>
  <si>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</si>
  <si>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</si>
  <si>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</si>
  <si>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</si>
  <si>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</si>
  <si>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</si>
  <si>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</si>
  <si>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</si>
  <si>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</si>
  <si>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</si>
  <si>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</si>
  <si>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</si>
  <si>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</si>
  <si>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</si>
  <si>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</si>
  <si>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</si>
  <si>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</si>
  <si>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</si>
  <si>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</si>
  <si>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</si>
  <si>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</si>
  <si>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</si>
  <si>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</si>
  <si>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</si>
  <si>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</si>
  <si>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</si>
  <si>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</si>
  <si>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</si>
  <si>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</si>
  <si>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</si>
  <si>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</si>
  <si>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</si>
  <si>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</si>
  <si>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</si>
  <si>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</si>
  <si>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</si>
  <si>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</si>
  <si>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</si>
  <si>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</si>
  <si>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</si>
  <si>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</si>
  <si>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</si>
  <si>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</si>
  <si>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</si>
  <si>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</si>
  <si>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</si>
  <si>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</si>
  <si>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</si>
  <si>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</si>
  <si>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</si>
  <si>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</si>
  <si>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</si>
  <si>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</si>
  <si>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</si>
  <si>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</si>
  <si>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</si>
  <si>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</si>
  <si>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</si>
  <si>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</si>
  <si>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</si>
  <si>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</si>
  <si>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</si>
  <si>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</si>
  <si>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</si>
  <si>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</si>
  <si>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</si>
  <si>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</si>
  <si>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</si>
  <si>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</si>
  <si>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</si>
  <si>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</si>
  <si>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</si>
  <si>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</si>
  <si>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</si>
  <si>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</si>
  <si>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</si>
  <si>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</si>
  <si>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</si>
  <si>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</si>
  <si>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</si>
  <si>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</si>
  <si>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</si>
  <si>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</si>
  <si>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</si>
  <si>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</si>
  <si>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</si>
  <si>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</si>
  <si>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</si>
  <si>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</si>
  <si>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</si>
  <si>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</si>
  <si>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</si>
  <si>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</si>
  <si>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</si>
  <si>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</si>
  <si>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</si>
  <si>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</si>
  <si>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</si>
  <si>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</si>
  <si>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</si>
  <si>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</si>
  <si>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</si>
  <si>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</si>
  <si>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</si>
  <si>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</si>
  <si>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</si>
  <si>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</si>
  <si>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</si>
  <si>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</si>
  <si>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</si>
  <si>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</si>
  <si>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</si>
  <si>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</si>
  <si>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</si>
  <si>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</si>
  <si>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</si>
  <si>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</si>
  <si>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</si>
  <si>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</si>
  <si>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</si>
  <si>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</si>
  <si>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</si>
  <si>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</si>
  <si>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</si>
  <si>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</si>
  <si>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</si>
  <si>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</si>
  <si>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</si>
  <si>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</si>
  <si>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</si>
  <si>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</si>
  <si>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</si>
  <si>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</si>
  <si>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</si>
  <si>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</si>
  <si>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</si>
  <si>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</si>
  <si>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</si>
  <si>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</si>
  <si>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</si>
  <si>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</si>
  <si>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</si>
  <si>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</si>
  <si>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</si>
  <si>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</si>
  <si>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</si>
  <si>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</si>
  <si>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</si>
  <si>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</si>
  <si>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</si>
  <si>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</si>
  <si>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</si>
  <si>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</si>
  <si>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</si>
  <si>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</si>
  <si>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</si>
  <si>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</si>
  <si>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</si>
  <si>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</si>
  <si>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</si>
  <si>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</si>
  <si>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</si>
  <si>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</si>
  <si>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</si>
  <si>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</si>
  <si>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</si>
  <si>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</si>
  <si>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</si>
  <si>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</si>
  <si>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</si>
  <si>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</si>
  <si>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</si>
  <si>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</si>
  <si>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</si>
  <si>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</si>
  <si>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</si>
  <si>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</si>
  <si>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</si>
  <si>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</si>
  <si>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</si>
  <si>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</si>
  <si>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</si>
  <si>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</si>
  <si>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</si>
  <si>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</si>
  <si>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</si>
  <si>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</si>
  <si>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</si>
  <si>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</si>
  <si>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</si>
  <si>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</si>
  <si>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</si>
  <si>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</si>
  <si>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</si>
  <si>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</si>
  <si>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</si>
  <si>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</si>
  <si>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</si>
  <si>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</si>
  <si>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</si>
  <si>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</si>
  <si>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</si>
  <si>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</si>
  <si>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</si>
  <si>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</si>
  <si>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</si>
  <si>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</si>
  <si>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</si>
  <si>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</si>
  <si>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</si>
  <si>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</si>
  <si>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</si>
  <si>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</si>
  <si>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</si>
  <si>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</si>
  <si>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</si>
  <si>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</si>
  <si>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</si>
  <si>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</si>
  <si>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</si>
  <si>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</si>
  <si>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</si>
  <si>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</si>
  <si>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</si>
  <si>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</si>
  <si>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</si>
  <si>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</si>
  <si>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</si>
  <si>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</si>
  <si>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</si>
  <si>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</si>
  <si>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</si>
  <si>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</si>
  <si>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</si>
  <si>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</si>
  <si>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</si>
  <si>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</si>
  <si>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</si>
  <si>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</si>
  <si>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</si>
  <si>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</si>
  <si>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</si>
  <si>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</si>
  <si>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</si>
  <si>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</si>
  <si>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</si>
  <si>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</si>
  <si>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</si>
  <si>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</si>
  <si>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</si>
  <si>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</si>
  <si>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</si>
  <si>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</si>
  <si>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</si>
  <si>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</si>
  <si>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</si>
  <si>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</si>
  <si>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</si>
  <si>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</si>
  <si>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</si>
  <si>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</si>
  <si>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</si>
  <si>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</si>
  <si>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</si>
  <si>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</si>
  <si>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</si>
  <si>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</si>
  <si>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</si>
  <si>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</si>
  <si>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</si>
  <si>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</si>
  <si>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</si>
  <si>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</si>
  <si>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</si>
  <si>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</si>
  <si>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</si>
  <si>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</si>
  <si>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</si>
  <si>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</si>
  <si>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</si>
  <si>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</si>
  <si>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</si>
  <si>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</si>
  <si>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</si>
  <si>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</si>
  <si>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</si>
  <si>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</si>
  <si>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</si>
  <si>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</si>
  <si>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</si>
  <si>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</si>
  <si>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</si>
  <si>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</si>
  <si>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</si>
  <si>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</si>
  <si>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</si>
  <si>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</si>
  <si>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</si>
  <si>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</si>
  <si>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</si>
  <si>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</si>
  <si>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</si>
  <si>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</si>
  <si>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</si>
  <si>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</si>
  <si>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</si>
  <si>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</si>
  <si>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</si>
  <si>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</si>
  <si>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</si>
  <si>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</si>
  <si>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</si>
  <si>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</si>
  <si>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</si>
  <si>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</si>
  <si>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</si>
  <si>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</si>
  <si>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</si>
  <si>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</si>
  <si>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</si>
  <si>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</si>
  <si>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</si>
  <si>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</si>
  <si>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</si>
  <si>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</si>
  <si>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</si>
  <si>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</si>
  <si>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</si>
  <si>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</si>
  <si>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</si>
  <si>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</si>
  <si>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</si>
  <si>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052 / 800 366</t>
  </si>
  <si>
    <t>POPOVIĆ TOMISLAV</t>
  </si>
  <si>
    <t>Obveznik: MAISTRA d.d.</t>
  </si>
  <si>
    <t>DA</t>
  </si>
  <si>
    <t>SLOBODNA KATARINA d.o.o.</t>
  </si>
  <si>
    <t>01904671</t>
  </si>
  <si>
    <t>31.12.2013.</t>
  </si>
  <si>
    <t>1.10.2013.</t>
  </si>
  <si>
    <t>GOLUBIĆ ANAMARIJA</t>
  </si>
  <si>
    <t>052 / 800 358</t>
  </si>
  <si>
    <t>anamarija.golubic@maistra.hr</t>
  </si>
  <si>
    <t>stanje na dan 31.12.2013.</t>
  </si>
  <si>
    <t>u razdoblju 01.10.2013. do 31.12.2013.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</si>
</sst>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51" applyFont="1" applyAlignment="1">
      <alignment/>
      <protection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2" fillId="0" borderId="29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17" xfId="51" applyFont="1" applyBorder="1" applyAlignment="1" applyProtection="1">
      <alignment vertical="top"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3" fontId="0" fillId="0" borderId="0" xfId="0" applyNumberFormat="1" applyFont="1" applyFill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anamarija.golubi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54" sqref="K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9" t="s">
        <v>249</v>
      </c>
      <c r="B2" s="200"/>
      <c r="C2" s="200"/>
      <c r="D2" s="201"/>
      <c r="E2" s="118" t="s">
        <v>340</v>
      </c>
      <c r="F2" s="12"/>
      <c r="G2" s="13" t="s">
        <v>250</v>
      </c>
      <c r="H2" s="118" t="s">
        <v>339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202" t="s">
        <v>317</v>
      </c>
      <c r="B4" s="203"/>
      <c r="C4" s="203"/>
      <c r="D4" s="203"/>
      <c r="E4" s="203"/>
      <c r="F4" s="203"/>
      <c r="G4" s="203"/>
      <c r="H4" s="203"/>
      <c r="I4" s="204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6" t="s">
        <v>251</v>
      </c>
      <c r="B6" s="167"/>
      <c r="C6" s="158" t="s">
        <v>323</v>
      </c>
      <c r="D6" s="15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05" t="s">
        <v>252</v>
      </c>
      <c r="B8" s="206"/>
      <c r="C8" s="158" t="s">
        <v>324</v>
      </c>
      <c r="D8" s="15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6" t="s">
        <v>253</v>
      </c>
      <c r="B10" s="197"/>
      <c r="C10" s="158" t="s">
        <v>325</v>
      </c>
      <c r="D10" s="15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6" t="s">
        <v>254</v>
      </c>
      <c r="B12" s="167"/>
      <c r="C12" s="150" t="s">
        <v>326</v>
      </c>
      <c r="D12" s="194"/>
      <c r="E12" s="194"/>
      <c r="F12" s="194"/>
      <c r="G12" s="194"/>
      <c r="H12" s="194"/>
      <c r="I12" s="16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6" t="s">
        <v>255</v>
      </c>
      <c r="B14" s="167"/>
      <c r="C14" s="195">
        <v>52210</v>
      </c>
      <c r="D14" s="196"/>
      <c r="E14" s="16"/>
      <c r="F14" s="150" t="s">
        <v>327</v>
      </c>
      <c r="G14" s="194"/>
      <c r="H14" s="194"/>
      <c r="I14" s="16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6" t="s">
        <v>256</v>
      </c>
      <c r="B16" s="167"/>
      <c r="C16" s="150" t="s">
        <v>328</v>
      </c>
      <c r="D16" s="194"/>
      <c r="E16" s="194"/>
      <c r="F16" s="194"/>
      <c r="G16" s="194"/>
      <c r="H16" s="194"/>
      <c r="I16" s="16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6" t="s">
        <v>257</v>
      </c>
      <c r="B18" s="167"/>
      <c r="C18" s="189" t="s">
        <v>329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6" t="s">
        <v>258</v>
      </c>
      <c r="B20" s="167"/>
      <c r="C20" s="189" t="s">
        <v>330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6" t="s">
        <v>259</v>
      </c>
      <c r="B22" s="167"/>
      <c r="C22" s="119">
        <v>374</v>
      </c>
      <c r="D22" s="150" t="s">
        <v>327</v>
      </c>
      <c r="E22" s="182"/>
      <c r="F22" s="183"/>
      <c r="G22" s="166"/>
      <c r="H22" s="19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6" t="s">
        <v>260</v>
      </c>
      <c r="B24" s="167"/>
      <c r="C24" s="119">
        <v>18</v>
      </c>
      <c r="D24" s="150" t="s">
        <v>331</v>
      </c>
      <c r="E24" s="182"/>
      <c r="F24" s="182"/>
      <c r="G24" s="183"/>
      <c r="H24" s="51" t="s">
        <v>261</v>
      </c>
      <c r="I24" s="141">
        <v>1117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6" t="s">
        <v>262</v>
      </c>
      <c r="B26" s="167"/>
      <c r="C26" s="120" t="s">
        <v>336</v>
      </c>
      <c r="D26" s="25"/>
      <c r="E26" s="33"/>
      <c r="F26" s="24"/>
      <c r="G26" s="193" t="s">
        <v>263</v>
      </c>
      <c r="H26" s="167"/>
      <c r="I26" s="121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79" t="s">
        <v>266</v>
      </c>
      <c r="I28" s="18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4" t="s">
        <v>337</v>
      </c>
      <c r="B30" s="177"/>
      <c r="C30" s="177"/>
      <c r="D30" s="178"/>
      <c r="E30" s="174" t="s">
        <v>327</v>
      </c>
      <c r="F30" s="177"/>
      <c r="G30" s="178"/>
      <c r="H30" s="158" t="s">
        <v>338</v>
      </c>
      <c r="I30" s="159"/>
      <c r="J30" s="10"/>
      <c r="K30" s="10"/>
      <c r="L30" s="10"/>
    </row>
    <row r="31" spans="1:12" ht="12.75">
      <c r="A31" s="106"/>
      <c r="B31" s="22"/>
      <c r="C31" s="21"/>
      <c r="D31" s="181"/>
      <c r="E31" s="181"/>
      <c r="F31" s="181"/>
      <c r="G31" s="181"/>
      <c r="H31" s="16"/>
      <c r="I31" s="99"/>
      <c r="J31" s="10"/>
      <c r="K31" s="10"/>
      <c r="L31" s="10"/>
    </row>
    <row r="32" spans="1:12" ht="12.75">
      <c r="A32" s="174"/>
      <c r="B32" s="177"/>
      <c r="C32" s="177"/>
      <c r="D32" s="178"/>
      <c r="E32" s="174"/>
      <c r="F32" s="177"/>
      <c r="G32" s="178"/>
      <c r="H32" s="158"/>
      <c r="I32" s="159"/>
      <c r="J32" s="10"/>
      <c r="K32" s="10"/>
      <c r="L32" s="10"/>
    </row>
    <row r="33" spans="1:12" ht="12.75">
      <c r="A33" s="106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58"/>
      <c r="I34" s="15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58"/>
      <c r="I36" s="159"/>
      <c r="J36" s="10"/>
      <c r="K36" s="10"/>
      <c r="L36" s="10"/>
    </row>
    <row r="37" spans="1:12" ht="12.75">
      <c r="A37" s="101"/>
      <c r="B37" s="30"/>
      <c r="C37" s="171"/>
      <c r="D37" s="172"/>
      <c r="E37" s="16"/>
      <c r="F37" s="171"/>
      <c r="G37" s="172"/>
      <c r="H37" s="16"/>
      <c r="I37" s="93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58"/>
      <c r="I38" s="15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58"/>
      <c r="I40" s="15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6" t="s">
        <v>267</v>
      </c>
      <c r="B44" s="157"/>
      <c r="C44" s="158"/>
      <c r="D44" s="159"/>
      <c r="E44" s="26"/>
      <c r="F44" s="150"/>
      <c r="G44" s="175"/>
      <c r="H44" s="175"/>
      <c r="I44" s="176"/>
      <c r="J44" s="10"/>
      <c r="K44" s="10"/>
      <c r="L44" s="10"/>
    </row>
    <row r="45" spans="1:12" ht="12.75">
      <c r="A45" s="101"/>
      <c r="B45" s="30"/>
      <c r="C45" s="171"/>
      <c r="D45" s="172"/>
      <c r="E45" s="16"/>
      <c r="F45" s="171"/>
      <c r="G45" s="173"/>
      <c r="H45" s="35"/>
      <c r="I45" s="105"/>
      <c r="J45" s="10"/>
      <c r="K45" s="10"/>
      <c r="L45" s="10"/>
    </row>
    <row r="46" spans="1:12" ht="12.75">
      <c r="A46" s="148" t="s">
        <v>268</v>
      </c>
      <c r="B46" s="149"/>
      <c r="C46" s="150" t="s">
        <v>341</v>
      </c>
      <c r="D46" s="151"/>
      <c r="E46" s="151"/>
      <c r="F46" s="151"/>
      <c r="G46" s="151"/>
      <c r="H46" s="151"/>
      <c r="I46" s="152"/>
      <c r="J46" s="135"/>
      <c r="K46" s="135"/>
      <c r="L46" s="135"/>
    </row>
    <row r="47" spans="1:12" ht="12.75">
      <c r="A47" s="136"/>
      <c r="B47" s="137"/>
      <c r="C47" s="138" t="s">
        <v>269</v>
      </c>
      <c r="D47" s="24"/>
      <c r="E47" s="24"/>
      <c r="F47" s="24"/>
      <c r="G47" s="24"/>
      <c r="H47" s="24"/>
      <c r="I47" s="139"/>
      <c r="J47" s="135"/>
      <c r="K47" s="135"/>
      <c r="L47" s="135"/>
    </row>
    <row r="48" spans="1:12" ht="12.75">
      <c r="A48" s="148" t="s">
        <v>270</v>
      </c>
      <c r="B48" s="149"/>
      <c r="C48" s="153" t="s">
        <v>342</v>
      </c>
      <c r="D48" s="154"/>
      <c r="E48" s="155"/>
      <c r="F48" s="24"/>
      <c r="G48" s="140" t="s">
        <v>271</v>
      </c>
      <c r="H48" s="153" t="s">
        <v>333</v>
      </c>
      <c r="I48" s="155"/>
      <c r="J48" s="135"/>
      <c r="K48" s="135"/>
      <c r="L48" s="135"/>
    </row>
    <row r="49" spans="1:12" ht="12.75">
      <c r="A49" s="136"/>
      <c r="B49" s="137"/>
      <c r="C49" s="138"/>
      <c r="D49" s="24"/>
      <c r="E49" s="24"/>
      <c r="F49" s="24"/>
      <c r="G49" s="24"/>
      <c r="H49" s="24"/>
      <c r="I49" s="139"/>
      <c r="J49" s="135"/>
      <c r="K49" s="135"/>
      <c r="L49" s="135"/>
    </row>
    <row r="50" spans="1:12" ht="12.75">
      <c r="A50" s="148" t="s">
        <v>257</v>
      </c>
      <c r="B50" s="149"/>
      <c r="C50" s="165" t="s">
        <v>343</v>
      </c>
      <c r="D50" s="154"/>
      <c r="E50" s="154"/>
      <c r="F50" s="154"/>
      <c r="G50" s="154"/>
      <c r="H50" s="154"/>
      <c r="I50" s="155"/>
      <c r="J50" s="135"/>
      <c r="K50" s="135"/>
      <c r="L50" s="135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6" t="s">
        <v>272</v>
      </c>
      <c r="B52" s="167"/>
      <c r="C52" s="153" t="s">
        <v>334</v>
      </c>
      <c r="D52" s="154"/>
      <c r="E52" s="154"/>
      <c r="F52" s="154"/>
      <c r="G52" s="154"/>
      <c r="H52" s="154"/>
      <c r="I52" s="168"/>
      <c r="J52" s="10"/>
      <c r="K52" s="10"/>
      <c r="L52" s="10"/>
    </row>
    <row r="53" spans="1:12" ht="12.75">
      <c r="A53" s="106"/>
      <c r="B53" s="20"/>
      <c r="C53" s="147" t="s">
        <v>273</v>
      </c>
      <c r="D53" s="147"/>
      <c r="E53" s="147"/>
      <c r="F53" s="147"/>
      <c r="G53" s="147"/>
      <c r="H53" s="147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69" t="s">
        <v>274</v>
      </c>
      <c r="C55" s="170"/>
      <c r="D55" s="170"/>
      <c r="E55" s="170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6"/>
      <c r="B57" s="142" t="s">
        <v>307</v>
      </c>
      <c r="C57" s="143"/>
      <c r="D57" s="143"/>
      <c r="E57" s="143"/>
      <c r="F57" s="143"/>
      <c r="G57" s="143"/>
      <c r="H57" s="143"/>
      <c r="I57" s="108"/>
      <c r="J57" s="10"/>
      <c r="K57" s="10"/>
      <c r="L57" s="10"/>
    </row>
    <row r="58" spans="1:12" ht="12.75">
      <c r="A58" s="106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6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0" t="s">
        <v>277</v>
      </c>
      <c r="H62" s="161"/>
      <c r="I62" s="162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63"/>
      <c r="H63" s="164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8:D28"/>
    <mergeCell ref="E28:G28"/>
    <mergeCell ref="A20:B20"/>
    <mergeCell ref="C20:I20"/>
    <mergeCell ref="A22:B22"/>
    <mergeCell ref="D22:F22"/>
    <mergeCell ref="G22:H22"/>
    <mergeCell ref="A26:B26"/>
    <mergeCell ref="E36:G36"/>
    <mergeCell ref="H36:I36"/>
    <mergeCell ref="A34:D34"/>
    <mergeCell ref="E34:G34"/>
    <mergeCell ref="H28:I28"/>
    <mergeCell ref="A30:D30"/>
    <mergeCell ref="E30:G30"/>
    <mergeCell ref="H30:I30"/>
    <mergeCell ref="D31:G31"/>
    <mergeCell ref="A32:D32"/>
    <mergeCell ref="E32:G32"/>
    <mergeCell ref="F44:I44"/>
    <mergeCell ref="C37:D37"/>
    <mergeCell ref="F37:G37"/>
    <mergeCell ref="A38:D38"/>
    <mergeCell ref="E38:G38"/>
    <mergeCell ref="H32:I32"/>
    <mergeCell ref="H34:I34"/>
    <mergeCell ref="A36:D36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anamarija.golubi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67">
      <selection activeCell="A103" sqref="A103:H103"/>
    </sheetView>
  </sheetViews>
  <sheetFormatPr defaultColWidth="9.140625" defaultRowHeight="12.75"/>
  <cols>
    <col min="1" max="5" width="9.140625" style="52" customWidth="1"/>
    <col min="6" max="6" width="2.140625" style="52" customWidth="1"/>
    <col min="7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344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335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59</v>
      </c>
      <c r="B4" s="217"/>
      <c r="C4" s="217"/>
      <c r="D4" s="217"/>
      <c r="E4" s="217"/>
      <c r="F4" s="217"/>
      <c r="G4" s="217"/>
      <c r="H4" s="218"/>
      <c r="I4" s="57" t="s">
        <v>278</v>
      </c>
      <c r="J4" s="58" t="s">
        <v>319</v>
      </c>
      <c r="K4" s="59" t="s">
        <v>320</v>
      </c>
    </row>
    <row r="5" spans="1:11" ht="12.75" customHeight="1">
      <c r="A5" s="207">
        <v>1</v>
      </c>
      <c r="B5" s="207"/>
      <c r="C5" s="207"/>
      <c r="D5" s="207"/>
      <c r="E5" s="207"/>
      <c r="F5" s="207"/>
      <c r="G5" s="207"/>
      <c r="H5" s="207"/>
      <c r="I5" s="56">
        <v>2</v>
      </c>
      <c r="J5" s="55">
        <v>3</v>
      </c>
      <c r="K5" s="55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22" t="s">
        <v>60</v>
      </c>
      <c r="B7" s="223"/>
      <c r="C7" s="223"/>
      <c r="D7" s="223"/>
      <c r="E7" s="223"/>
      <c r="F7" s="223"/>
      <c r="G7" s="223"/>
      <c r="H7" s="224"/>
      <c r="I7" s="3">
        <v>1</v>
      </c>
      <c r="J7" s="6"/>
      <c r="K7" s="128"/>
    </row>
    <row r="8" spans="1:11" ht="12.75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125">
        <f>J9+J16+J26+J35+J39</f>
        <v>2017087854</v>
      </c>
      <c r="K8" s="125">
        <f>K9+K16+K26+K35+K39</f>
        <v>2085030457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125">
        <f>SUM(J10:J15)</f>
        <v>39003349</v>
      </c>
      <c r="K9" s="125">
        <f>SUM(K10:K15)</f>
        <v>40652133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4635189</v>
      </c>
      <c r="K11" s="7">
        <v>6292133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34360000</v>
      </c>
      <c r="K12" s="7">
        <v>34360000</v>
      </c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8160</v>
      </c>
      <c r="K14" s="7"/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134">
        <f>SUM(J17:J25)</f>
        <v>1958607097</v>
      </c>
      <c r="K16" s="125">
        <f>SUM(K17:K25)</f>
        <v>2027202360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186416558</v>
      </c>
      <c r="K17" s="7">
        <v>186102698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1402201322</v>
      </c>
      <c r="K18" s="7">
        <v>1491503962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116680144</v>
      </c>
      <c r="K19" s="7">
        <v>138487780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101481940</v>
      </c>
      <c r="K20" s="7">
        <v>90135811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35633821</v>
      </c>
      <c r="K22" s="7">
        <v>10816668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57618870</v>
      </c>
      <c r="K23" s="7">
        <v>53913477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9713992</v>
      </c>
      <c r="K24" s="7">
        <v>9228707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48860450</v>
      </c>
      <c r="K25" s="7">
        <v>47013257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125">
        <f>SUM(J27:J34)</f>
        <v>408092</v>
      </c>
      <c r="K26" s="125">
        <f>SUM(K27:K34)</f>
        <v>408092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19000</v>
      </c>
      <c r="K27" s="7">
        <v>19000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/>
      <c r="K29" s="7"/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389092</v>
      </c>
      <c r="K32" s="7">
        <v>389092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/>
      <c r="K33" s="7"/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19069316</v>
      </c>
      <c r="K39" s="7">
        <v>16767872</v>
      </c>
    </row>
    <row r="40" spans="1:11" ht="12.75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125">
        <f>J41+J49+J56+J64</f>
        <v>42318166</v>
      </c>
      <c r="K40" s="125">
        <f>K41+K49+K56+K64</f>
        <v>27090933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125">
        <f>SUM(J42:J48)</f>
        <v>3862158</v>
      </c>
      <c r="K41" s="125">
        <f>SUM(K42:K48)</f>
        <v>4319276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3763616</v>
      </c>
      <c r="K42" s="7">
        <v>4179176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/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96205</v>
      </c>
      <c r="K45" s="7">
        <v>140100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200</v>
      </c>
      <c r="K46" s="7"/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2137</v>
      </c>
      <c r="K47" s="7"/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125">
        <f>SUM(J50:J55)</f>
        <v>32445826</v>
      </c>
      <c r="K49" s="125">
        <f>SUM(K50:K55)</f>
        <v>18885517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1531443</v>
      </c>
      <c r="K50" s="7">
        <v>419098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11562611</v>
      </c>
      <c r="K51" s="7">
        <v>12073595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183763</v>
      </c>
      <c r="K53" s="7">
        <v>194398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17441450</v>
      </c>
      <c r="K54" s="7">
        <v>4745641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1726559</v>
      </c>
      <c r="K55" s="7">
        <v>1452785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125">
        <f>SUM(J57:J63)</f>
        <v>1877077</v>
      </c>
      <c r="K56" s="125">
        <f>SUM(K57:K63)</f>
        <v>1778037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/>
      <c r="K58" s="7"/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1851560</v>
      </c>
      <c r="K61" s="7">
        <v>1752520</v>
      </c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25517</v>
      </c>
      <c r="K62" s="7">
        <v>25517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/>
      <c r="K63" s="7"/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4133105</v>
      </c>
      <c r="K64" s="7">
        <v>2108103</v>
      </c>
    </row>
    <row r="65" spans="1:11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126">
        <v>2426478</v>
      </c>
      <c r="K65" s="126">
        <v>2725223</v>
      </c>
    </row>
    <row r="66" spans="1:11" ht="12.75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125">
        <f>J7+J8+J40+J65</f>
        <v>2061832498</v>
      </c>
      <c r="K66" s="125">
        <f>K7+K8+K40+K65</f>
        <v>2114846613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22" t="s">
        <v>191</v>
      </c>
      <c r="B69" s="223"/>
      <c r="C69" s="223"/>
      <c r="D69" s="223"/>
      <c r="E69" s="223"/>
      <c r="F69" s="223"/>
      <c r="G69" s="223"/>
      <c r="H69" s="224"/>
      <c r="I69" s="3">
        <v>62</v>
      </c>
      <c r="J69" s="127">
        <f>J70+J71+J72+J78+J79+J82+J85</f>
        <v>993674411</v>
      </c>
      <c r="K69" s="127">
        <f>K70+K71+K72+K78+K79+K82+K85</f>
        <v>1069253733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1164040520</v>
      </c>
      <c r="K70" s="7">
        <v>1164040520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125">
        <f>J73+J74-J75+J76+J77</f>
        <v>17461484</v>
      </c>
      <c r="K72" s="125">
        <f>K73+K74-K75+K76+K77</f>
        <v>17461484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1021873</v>
      </c>
      <c r="K73" s="7">
        <v>1021873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2228631</v>
      </c>
      <c r="K76" s="7">
        <v>2228631</v>
      </c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14210980</v>
      </c>
      <c r="K77" s="7">
        <v>14210980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36150000</v>
      </c>
      <c r="K78" s="7">
        <v>36150000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125">
        <f>J80-J81</f>
        <v>-279536687</v>
      </c>
      <c r="K79" s="125">
        <f>K80-K81</f>
        <v>-68667130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/>
      <c r="K80" s="7"/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279536687</v>
      </c>
      <c r="K81" s="7">
        <v>68667130</v>
      </c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125">
        <f>J83-J84</f>
        <v>55559094</v>
      </c>
      <c r="K82" s="125">
        <f>K83-K84</f>
        <v>-79731141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55559094</v>
      </c>
      <c r="K83" s="7"/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/>
      <c r="K84" s="7">
        <v>79731141</v>
      </c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125">
        <f>SUM(J87:J89)</f>
        <v>72764028</v>
      </c>
      <c r="K86" s="125">
        <f>SUM(K87:K89)</f>
        <v>88633896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9297369</v>
      </c>
      <c r="K87" s="7">
        <v>10372634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63466659</v>
      </c>
      <c r="K89" s="7">
        <v>78261262</v>
      </c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125">
        <f>SUM(J91:J99)</f>
        <v>20354316</v>
      </c>
      <c r="K90" s="125">
        <f>SUM(K91:K99)</f>
        <v>18238647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7217101</v>
      </c>
      <c r="K93" s="7">
        <v>5395128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/>
      <c r="K98" s="7"/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13137215</v>
      </c>
      <c r="K99" s="7">
        <v>12843519</v>
      </c>
    </row>
    <row r="100" spans="1:11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25">
        <f>SUM(J101:J112)</f>
        <v>959572776</v>
      </c>
      <c r="K100" s="125">
        <f>SUM(K101:K112)</f>
        <v>920638602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890100583</v>
      </c>
      <c r="K101" s="7">
        <v>852497220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1871426</v>
      </c>
      <c r="K103" s="7">
        <v>2000342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6022132</v>
      </c>
      <c r="K104" s="7">
        <v>5805202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32991216</v>
      </c>
      <c r="K105" s="7">
        <v>27284203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16900194</v>
      </c>
      <c r="K108" s="7">
        <v>17409075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11627764</v>
      </c>
      <c r="K109" s="7">
        <v>15528200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59461</v>
      </c>
      <c r="K112" s="7">
        <v>114360</v>
      </c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7">
        <v>15466967</v>
      </c>
      <c r="K113" s="7">
        <v>18081735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25">
        <f>J69+J86+J90+J100+J113</f>
        <v>2061832498</v>
      </c>
      <c r="K114" s="125">
        <f>K69+K86+K90+K100+K113</f>
        <v>2114846613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.75">
      <c r="A116" s="231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22" t="s">
        <v>186</v>
      </c>
      <c r="B117" s="223"/>
      <c r="C117" s="223"/>
      <c r="D117" s="223"/>
      <c r="E117" s="223"/>
      <c r="F117" s="223"/>
      <c r="G117" s="223"/>
      <c r="H117" s="223"/>
      <c r="I117" s="247"/>
      <c r="J117" s="247"/>
      <c r="K117" s="24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f>+J69</f>
        <v>993674411</v>
      </c>
      <c r="K118" s="7">
        <f>+K69</f>
        <v>1069253733</v>
      </c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/>
      <c r="K119" s="8"/>
    </row>
    <row r="120" spans="1:11" ht="12.75">
      <c r="A120" s="237" t="s">
        <v>311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  <row r="122" spans="10:11" ht="12.75">
      <c r="J122" s="130"/>
      <c r="K122" s="130"/>
    </row>
  </sheetData>
  <sheetProtection/>
  <mergeCells count="121">
    <mergeCell ref="A121:K121"/>
    <mergeCell ref="A115:H115"/>
    <mergeCell ref="A116:K116"/>
    <mergeCell ref="A117:K117"/>
    <mergeCell ref="A118:H118"/>
    <mergeCell ref="A107:H107"/>
    <mergeCell ref="A108:H108"/>
    <mergeCell ref="A111:H111"/>
    <mergeCell ref="A112:H112"/>
    <mergeCell ref="A119:H119"/>
    <mergeCell ref="A120:K120"/>
    <mergeCell ref="A113:H113"/>
    <mergeCell ref="A114:H114"/>
    <mergeCell ref="A97:H97"/>
    <mergeCell ref="A98:H98"/>
    <mergeCell ref="A99:H99"/>
    <mergeCell ref="A100:H100"/>
    <mergeCell ref="A109:H109"/>
    <mergeCell ref="A110:H110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61:H61"/>
    <mergeCell ref="A62:H62"/>
    <mergeCell ref="A63:H63"/>
    <mergeCell ref="A64:H64"/>
    <mergeCell ref="A71:H71"/>
    <mergeCell ref="A72:H72"/>
    <mergeCell ref="A77:H77"/>
    <mergeCell ref="A78:H78"/>
    <mergeCell ref="A67:H67"/>
    <mergeCell ref="A68:K68"/>
    <mergeCell ref="A69:H69"/>
    <mergeCell ref="A70:H70"/>
    <mergeCell ref="A75:H75"/>
    <mergeCell ref="A76:H76"/>
    <mergeCell ref="A73:H73"/>
    <mergeCell ref="A74:H74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25:H25"/>
    <mergeCell ref="A26:H26"/>
    <mergeCell ref="A27:H27"/>
    <mergeCell ref="A28:H28"/>
    <mergeCell ref="A35:H35"/>
    <mergeCell ref="A36:H36"/>
    <mergeCell ref="A41:H41"/>
    <mergeCell ref="A42:H42"/>
    <mergeCell ref="A31:H31"/>
    <mergeCell ref="A32:H32"/>
    <mergeCell ref="A33:H33"/>
    <mergeCell ref="A34:H34"/>
    <mergeCell ref="A39:H39"/>
    <mergeCell ref="A40:H40"/>
    <mergeCell ref="A37:H37"/>
    <mergeCell ref="A38:H3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30" zoomScaleNormal="130" zoomScaleSheetLayoutView="100" workbookViewId="0" topLeftCell="A43">
      <selection activeCell="K54" sqref="K5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68" t="s">
        <v>345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52" t="s">
        <v>335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7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2" t="s">
        <v>26</v>
      </c>
      <c r="B7" s="223"/>
      <c r="C7" s="223"/>
      <c r="D7" s="223"/>
      <c r="E7" s="223"/>
      <c r="F7" s="223"/>
      <c r="G7" s="223"/>
      <c r="H7" s="224"/>
      <c r="I7" s="3">
        <v>111</v>
      </c>
      <c r="J7" s="127">
        <f>SUM(J8:J9)</f>
        <v>0</v>
      </c>
      <c r="K7" s="127">
        <f>SUM(K8:K9)</f>
        <v>56696234</v>
      </c>
      <c r="L7" s="127">
        <f>SUM(L8:L9)</f>
        <v>0</v>
      </c>
      <c r="M7" s="127">
        <f>SUM(M8:M9)</f>
        <v>33613273</v>
      </c>
    </row>
    <row r="8" spans="1:13" ht="12.75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7"/>
      <c r="K8" s="7">
        <v>42963228</v>
      </c>
      <c r="L8" s="7"/>
      <c r="M8" s="7">
        <v>29226207</v>
      </c>
    </row>
    <row r="9" spans="1:13" ht="12.75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7"/>
      <c r="K9" s="7">
        <v>13733006</v>
      </c>
      <c r="L9" s="7"/>
      <c r="M9" s="7">
        <v>4387066</v>
      </c>
    </row>
    <row r="10" spans="1:13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25">
        <f>J11+J12+J16+J20+J21+J22+J25+J26</f>
        <v>0</v>
      </c>
      <c r="K10" s="125">
        <f>K11+K12+K16+K20+K21+K22+K25+K26</f>
        <v>100125597</v>
      </c>
      <c r="L10" s="125">
        <f>L11+L12+L16+L20+L21+L22+L25+L26</f>
        <v>0</v>
      </c>
      <c r="M10" s="125">
        <f>M11+M12+M16+M20+M21+M22+M25+M26</f>
        <v>94341834</v>
      </c>
    </row>
    <row r="11" spans="1:13" ht="12.75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/>
      <c r="K11" s="7"/>
      <c r="L11" s="7"/>
      <c r="M11" s="7"/>
    </row>
    <row r="12" spans="1:13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25">
        <f>SUM(J13:J15)</f>
        <v>0</v>
      </c>
      <c r="K12" s="125">
        <f>SUM(K13:K15)</f>
        <v>15959717</v>
      </c>
      <c r="L12" s="125">
        <f>SUM(L13:L15)</f>
        <v>0</v>
      </c>
      <c r="M12" s="125">
        <f>SUM(M13:M15)</f>
        <v>7898962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/>
      <c r="K13" s="7">
        <v>8931729</v>
      </c>
      <c r="L13" s="7"/>
      <c r="M13" s="7">
        <v>4966345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/>
      <c r="K14" s="7">
        <v>73311</v>
      </c>
      <c r="L14" s="7"/>
      <c r="M14" s="7">
        <v>230687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/>
      <c r="K15" s="7">
        <v>6954677</v>
      </c>
      <c r="L15" s="7"/>
      <c r="M15" s="7">
        <v>2701930</v>
      </c>
    </row>
    <row r="16" spans="1:13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25">
        <f>SUM(J17:J19)</f>
        <v>0</v>
      </c>
      <c r="K16" s="125">
        <f>SUM(K17:K19)</f>
        <v>19747046</v>
      </c>
      <c r="L16" s="125">
        <f>SUM(L17:L19)</f>
        <v>0</v>
      </c>
      <c r="M16" s="125">
        <f>SUM(M17:M19)</f>
        <v>32786036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/>
      <c r="K17" s="7">
        <v>9346796</v>
      </c>
      <c r="L17" s="7"/>
      <c r="M17" s="7">
        <v>19059702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/>
      <c r="K18" s="7">
        <v>7850005</v>
      </c>
      <c r="L18" s="7"/>
      <c r="M18" s="7">
        <v>9444844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/>
      <c r="K19" s="7">
        <v>2550245</v>
      </c>
      <c r="L19" s="7"/>
      <c r="M19" s="7">
        <v>4281490</v>
      </c>
    </row>
    <row r="20" spans="1:13" ht="12.75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/>
      <c r="K20" s="7">
        <v>32335128</v>
      </c>
      <c r="L20" s="7"/>
      <c r="M20" s="7">
        <v>36416925</v>
      </c>
    </row>
    <row r="21" spans="1:13" ht="12.75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/>
      <c r="K21" s="7">
        <v>9972029</v>
      </c>
      <c r="L21" s="7"/>
      <c r="M21" s="7">
        <v>16947684</v>
      </c>
    </row>
    <row r="22" spans="1:13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25">
        <f>SUM(J23:J24)</f>
        <v>0</v>
      </c>
      <c r="K22" s="125">
        <f>SUM(K23:K24)</f>
        <v>1313233</v>
      </c>
      <c r="L22" s="125">
        <f>SUM(L23:L24)</f>
        <v>0</v>
      </c>
      <c r="M22" s="125">
        <f>SUM(M23:M24)</f>
        <v>350786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/>
      <c r="M23" s="7"/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/>
      <c r="K24" s="7">
        <v>1313233</v>
      </c>
      <c r="L24" s="7"/>
      <c r="M24" s="7">
        <v>350786</v>
      </c>
    </row>
    <row r="25" spans="1:13" ht="12.75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/>
      <c r="K25" s="7">
        <v>15800000</v>
      </c>
      <c r="L25" s="7"/>
      <c r="M25" s="7">
        <v>-770500</v>
      </c>
    </row>
    <row r="26" spans="1:13" ht="12.75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/>
      <c r="K26" s="7">
        <v>4998444</v>
      </c>
      <c r="L26" s="7"/>
      <c r="M26" s="7">
        <v>711941</v>
      </c>
    </row>
    <row r="27" spans="1:13" ht="12.75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25">
        <f>SUM(J28:J32)</f>
        <v>0</v>
      </c>
      <c r="K27" s="125">
        <f>SUM(K28:K32)</f>
        <v>-8639512</v>
      </c>
      <c r="L27" s="125">
        <f>SUM(L28:L32)</f>
        <v>0</v>
      </c>
      <c r="M27" s="125">
        <f>SUM(M28:M32)</f>
        <v>605633</v>
      </c>
    </row>
    <row r="28" spans="1:13" ht="12.75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/>
      <c r="K28" s="7">
        <v>-9685634</v>
      </c>
      <c r="L28" s="7"/>
      <c r="M28" s="7"/>
    </row>
    <row r="29" spans="1:13" ht="12.75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/>
      <c r="K29" s="7">
        <v>1114696</v>
      </c>
      <c r="L29" s="7"/>
      <c r="M29" s="7">
        <v>533632</v>
      </c>
    </row>
    <row r="30" spans="1:13" ht="12.75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/>
      <c r="K30" s="7">
        <v>-68574</v>
      </c>
      <c r="L30" s="7"/>
      <c r="M30" s="7"/>
    </row>
    <row r="31" spans="1:13" ht="12.75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/>
      <c r="K31" s="7"/>
      <c r="L31" s="7"/>
      <c r="M31" s="7">
        <v>72001</v>
      </c>
    </row>
    <row r="32" spans="1:13" ht="12.75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/>
      <c r="K32" s="7"/>
      <c r="L32" s="7"/>
      <c r="M32" s="7"/>
    </row>
    <row r="33" spans="1:13" ht="12.75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25">
        <f>SUM(J34:J37)</f>
        <v>0</v>
      </c>
      <c r="K33" s="125">
        <f>SUM(K34:K37)</f>
        <v>10856486</v>
      </c>
      <c r="L33" s="125">
        <f>SUM(L34:L37)</f>
        <v>0</v>
      </c>
      <c r="M33" s="125">
        <f>SUM(M34:M37)</f>
        <v>12648889</v>
      </c>
    </row>
    <row r="34" spans="1:13" ht="12.75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/>
      <c r="K34" s="7">
        <v>9451973</v>
      </c>
      <c r="L34" s="7"/>
      <c r="M34" s="7">
        <v>11791735</v>
      </c>
    </row>
    <row r="35" spans="1:13" ht="12.75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/>
      <c r="K35" s="7">
        <v>696601</v>
      </c>
      <c r="L35" s="7"/>
      <c r="M35" s="7">
        <v>686113</v>
      </c>
    </row>
    <row r="36" spans="1:13" ht="12.75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/>
      <c r="K36" s="7">
        <v>707912</v>
      </c>
      <c r="L36" s="7"/>
      <c r="M36" s="7">
        <v>171041</v>
      </c>
    </row>
    <row r="37" spans="1:13" ht="12.75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/>
      <c r="K37" s="7"/>
      <c r="L37" s="7"/>
      <c r="M37" s="7"/>
    </row>
    <row r="38" spans="1:13" ht="12.75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/>
      <c r="K38" s="7"/>
      <c r="L38" s="7"/>
      <c r="M38" s="7"/>
    </row>
    <row r="39" spans="1:13" ht="12.75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/>
      <c r="K39" s="7"/>
      <c r="L39" s="7"/>
      <c r="M39" s="7"/>
    </row>
    <row r="40" spans="1:13" ht="12.75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</row>
    <row r="41" spans="1:13" ht="12.75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</row>
    <row r="42" spans="1:13" ht="12.75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25">
        <f>J7+J27+J38+J40</f>
        <v>0</v>
      </c>
      <c r="K42" s="125">
        <f>K7+K27+K38+K40</f>
        <v>48056722</v>
      </c>
      <c r="L42" s="125">
        <f>L7+L27+L38+L40</f>
        <v>0</v>
      </c>
      <c r="M42" s="125">
        <f>M7+M27+M38+M40</f>
        <v>34218906</v>
      </c>
    </row>
    <row r="43" spans="1:13" ht="12.75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25">
        <f>J10+J33+J39+J41</f>
        <v>0</v>
      </c>
      <c r="K43" s="125">
        <f>K10+K33+K39+K41</f>
        <v>110982083</v>
      </c>
      <c r="L43" s="125">
        <f>L10+L33+L39+L41</f>
        <v>0</v>
      </c>
      <c r="M43" s="125">
        <f>M10+M33+M39+M41</f>
        <v>106990723</v>
      </c>
    </row>
    <row r="44" spans="1:13" ht="12.75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25">
        <f>J42-J43</f>
        <v>0</v>
      </c>
      <c r="K44" s="125">
        <f>K42-K43</f>
        <v>-62925361</v>
      </c>
      <c r="L44" s="125">
        <f>L42-L43</f>
        <v>0</v>
      </c>
      <c r="M44" s="125">
        <f>M42-M43</f>
        <v>-72771817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125">
        <f>IF(J42&gt;J43,J42-J43,0)</f>
        <v>0</v>
      </c>
      <c r="K45" s="125">
        <f>IF(K42&gt;K43,K42-K43,0)</f>
        <v>0</v>
      </c>
      <c r="L45" s="125">
        <f>IF(L42&gt;L43,L42-L43,0)</f>
        <v>0</v>
      </c>
      <c r="M45" s="125">
        <f>IF(M42&gt;M43,M42-M43,0)</f>
        <v>0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125">
        <f>IF(J43&gt;J42,J43-J42,0)</f>
        <v>0</v>
      </c>
      <c r="K46" s="125">
        <f>IF(K43&gt;K42,K43-K42,0)</f>
        <v>62925361</v>
      </c>
      <c r="L46" s="125">
        <f>IF(L43&gt;L42,L43-L42,0)</f>
        <v>0</v>
      </c>
      <c r="M46" s="125">
        <f>IF(M43&gt;M42,M43-M42,0)</f>
        <v>72771817</v>
      </c>
    </row>
    <row r="47" spans="1:13" ht="12.75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/>
      <c r="K47" s="7">
        <v>-3416390</v>
      </c>
      <c r="L47" s="7"/>
      <c r="M47" s="7">
        <v>6959324</v>
      </c>
    </row>
    <row r="48" spans="1:13" ht="12.75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25">
        <f>J44-J47</f>
        <v>0</v>
      </c>
      <c r="K48" s="125">
        <f>K44-K47</f>
        <v>-59508971</v>
      </c>
      <c r="L48" s="125">
        <f>L44-L47</f>
        <v>0</v>
      </c>
      <c r="M48" s="125">
        <f>M44-M47</f>
        <v>-79731141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125">
        <f>IF(J48&gt;0,J48,0)</f>
        <v>0</v>
      </c>
      <c r="K49" s="125">
        <f>IF(K48&gt;0,K48,0)</f>
        <v>0</v>
      </c>
      <c r="L49" s="125">
        <f>IF(L48&gt;0,L48,0)</f>
        <v>0</v>
      </c>
      <c r="M49" s="125">
        <f>IF(M48&gt;0,M48,0)</f>
        <v>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129">
        <f>IF(J48&lt;0,-J48,0)</f>
        <v>0</v>
      </c>
      <c r="K50" s="129">
        <f>IF(K48&lt;0,-K48,0)</f>
        <v>59508971</v>
      </c>
      <c r="L50" s="129">
        <f>IF(L48&lt;0,-L48,0)</f>
        <v>0</v>
      </c>
      <c r="M50" s="129">
        <f>IF(M48&lt;0,-M48,0)</f>
        <v>79731141</v>
      </c>
    </row>
    <row r="51" spans="1:13" ht="12.75" customHeight="1">
      <c r="A51" s="231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22" t="s">
        <v>187</v>
      </c>
      <c r="B52" s="223"/>
      <c r="C52" s="223"/>
      <c r="D52" s="223"/>
      <c r="E52" s="223"/>
      <c r="F52" s="223"/>
      <c r="G52" s="223"/>
      <c r="H52" s="223"/>
      <c r="I52" s="54"/>
      <c r="J52" s="54"/>
      <c r="K52" s="54"/>
      <c r="L52" s="54"/>
      <c r="M52" s="61"/>
    </row>
    <row r="53" spans="1:13" ht="12.75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f>+J48</f>
        <v>0</v>
      </c>
      <c r="K53" s="7">
        <f>+K48</f>
        <v>-59508971</v>
      </c>
      <c r="L53" s="7">
        <f>+L48</f>
        <v>0</v>
      </c>
      <c r="M53" s="7">
        <f>+M48</f>
        <v>-79731141</v>
      </c>
    </row>
    <row r="54" spans="1:13" ht="12.75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31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22" t="s">
        <v>204</v>
      </c>
      <c r="B56" s="223"/>
      <c r="C56" s="223"/>
      <c r="D56" s="223"/>
      <c r="E56" s="223"/>
      <c r="F56" s="223"/>
      <c r="G56" s="223"/>
      <c r="H56" s="224"/>
      <c r="I56" s="9">
        <v>157</v>
      </c>
      <c r="J56" s="6">
        <f>+J48</f>
        <v>0</v>
      </c>
      <c r="K56" s="6">
        <f>+K48</f>
        <v>-59508971</v>
      </c>
      <c r="L56" s="6">
        <f>+L48</f>
        <v>0</v>
      </c>
      <c r="M56" s="6">
        <f>+M48</f>
        <v>-79731141</v>
      </c>
    </row>
    <row r="57" spans="1:13" ht="12.75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2.75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/>
      <c r="K58" s="7"/>
      <c r="L58" s="7"/>
      <c r="M58" s="7"/>
    </row>
    <row r="59" spans="1:13" ht="12.75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/>
    </row>
    <row r="60" spans="1:13" ht="12.75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</row>
    <row r="61" spans="1:13" ht="12.75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125">
        <f>J57-J65</f>
        <v>0</v>
      </c>
      <c r="K66" s="125">
        <f>K57-K65</f>
        <v>0</v>
      </c>
      <c r="L66" s="125">
        <f>L57-L65</f>
        <v>0</v>
      </c>
      <c r="M66" s="125">
        <f>M57-M65</f>
        <v>0</v>
      </c>
    </row>
    <row r="67" spans="1:13" ht="12.75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129">
        <f>J56+J66</f>
        <v>0</v>
      </c>
      <c r="K67" s="129">
        <f>K56+K66</f>
        <v>-59508971</v>
      </c>
      <c r="L67" s="129">
        <f>L56+L66</f>
        <v>0</v>
      </c>
      <c r="M67" s="129">
        <f>M56+M66</f>
        <v>-79731141</v>
      </c>
    </row>
    <row r="68" spans="1:13" ht="12.75" customHeight="1">
      <c r="A68" s="264" t="s">
        <v>313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188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f>+J67</f>
        <v>0</v>
      </c>
      <c r="K70" s="7">
        <f>+K67</f>
        <v>-59508971</v>
      </c>
      <c r="L70" s="7">
        <f>+L67</f>
        <v>0</v>
      </c>
      <c r="M70" s="7">
        <f>+M67</f>
        <v>-79731141</v>
      </c>
    </row>
    <row r="71" spans="1:13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2:M2"/>
    <mergeCell ref="A1:M1"/>
    <mergeCell ref="A62:H62"/>
    <mergeCell ref="A51:M51"/>
    <mergeCell ref="A52:H52"/>
    <mergeCell ref="A58:H58"/>
    <mergeCell ref="A59:H59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9:M69"/>
    <mergeCell ref="A60:H60"/>
    <mergeCell ref="A70:H70"/>
    <mergeCell ref="A63:H63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25:H25"/>
    <mergeCell ref="A26:H26"/>
    <mergeCell ref="A27:H27"/>
    <mergeCell ref="A28:H28"/>
    <mergeCell ref="A35:H35"/>
    <mergeCell ref="A36:H36"/>
    <mergeCell ref="A41:H41"/>
    <mergeCell ref="A42:H42"/>
    <mergeCell ref="A31:H31"/>
    <mergeCell ref="A32:H32"/>
    <mergeCell ref="A33:H33"/>
    <mergeCell ref="A34:H34"/>
    <mergeCell ref="A39:H39"/>
    <mergeCell ref="A40:H40"/>
    <mergeCell ref="A37:H37"/>
    <mergeCell ref="A38:H3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:M3"/>
    <mergeCell ref="A4:H4"/>
    <mergeCell ref="A6:H6"/>
    <mergeCell ref="J4:K4"/>
    <mergeCell ref="L4:M4"/>
    <mergeCell ref="A5:H5"/>
  </mergeCells>
  <dataValidations count="4">
    <dataValidation type="whole" operator="notEqual" allowBlank="1" showInputMessage="1" showErrorMessage="1" errorTitle="Pogrešan unos" error="Mogu se unijeti samo cjelobrojne vrijednosti." sqref="K70:M70 K56:M57 K66:M67 J56:J67 K53:M53 K58:L65 J53:J54 K54:L54 J70:J71 K71:L71 J47 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M29:M46 J12:L46 M12:M27">
      <formula1>0</formula1>
    </dataValidation>
    <dataValidation type="whole" operator="notEqual" allowBlank="1" showInputMessage="1" showErrorMessage="1" errorTitle="Pogrešan unos" error="Mogu se unijeti samo cjelobrojne vrijednosti." sqref="M28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="118" zoomScaleNormal="118" zoomScaleSheetLayoutView="110" zoomScalePageLayoutView="0" workbookViewId="0" topLeftCell="C1">
      <selection activeCell="K54" sqref="K54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2.140625" style="52" bestFit="1" customWidth="1"/>
    <col min="12" max="13" width="11.421875" style="52" bestFit="1" customWidth="1"/>
    <col min="14" max="16384" width="9.140625" style="52" customWidth="1"/>
  </cols>
  <sheetData>
    <row r="1" spans="1:11" ht="12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345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335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3.25">
      <c r="A4" s="277" t="s">
        <v>59</v>
      </c>
      <c r="B4" s="277"/>
      <c r="C4" s="277"/>
      <c r="D4" s="277"/>
      <c r="E4" s="277"/>
      <c r="F4" s="277"/>
      <c r="G4" s="277"/>
      <c r="H4" s="277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7">
        <v>2</v>
      </c>
      <c r="J5" s="68" t="s">
        <v>283</v>
      </c>
      <c r="K5" s="68" t="s">
        <v>284</v>
      </c>
    </row>
    <row r="6" spans="1:11" ht="12.75">
      <c r="A6" s="231" t="s">
        <v>156</v>
      </c>
      <c r="B6" s="244"/>
      <c r="C6" s="244"/>
      <c r="D6" s="244"/>
      <c r="E6" s="244"/>
      <c r="F6" s="244"/>
      <c r="G6" s="244"/>
      <c r="H6" s="244"/>
      <c r="I6" s="270"/>
      <c r="J6" s="270"/>
      <c r="K6" s="271"/>
    </row>
    <row r="7" spans="1:13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7">
        <v>-62925361</v>
      </c>
      <c r="K7" s="53">
        <v>-72771817</v>
      </c>
      <c r="L7" s="130"/>
      <c r="M7" s="130"/>
    </row>
    <row r="8" spans="1:13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7">
        <v>32335128</v>
      </c>
      <c r="K8" s="7">
        <v>36416925</v>
      </c>
      <c r="L8" s="130"/>
      <c r="M8" s="130"/>
    </row>
    <row r="9" spans="1:13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7">
        <v>13730217</v>
      </c>
      <c r="K9" s="7">
        <v>0</v>
      </c>
      <c r="L9" s="130"/>
      <c r="M9" s="130"/>
    </row>
    <row r="10" spans="1:13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7"/>
      <c r="K10" s="7">
        <v>47887465</v>
      </c>
      <c r="L10" s="130"/>
      <c r="M10" s="130"/>
    </row>
    <row r="11" spans="1:13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7"/>
      <c r="K11" s="7">
        <v>1791640</v>
      </c>
      <c r="L11" s="130"/>
      <c r="M11" s="130"/>
    </row>
    <row r="12" spans="1:13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7">
        <v>17022291</v>
      </c>
      <c r="K12" s="7">
        <v>0</v>
      </c>
      <c r="L12" s="130"/>
      <c r="M12" s="130"/>
    </row>
    <row r="13" spans="1:13" ht="12.75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125">
        <f>SUM(J7:J12)</f>
        <v>162275</v>
      </c>
      <c r="K13" s="125">
        <f>SUM(K7:K12)</f>
        <v>13324213</v>
      </c>
      <c r="L13" s="130"/>
      <c r="M13" s="130"/>
    </row>
    <row r="14" spans="1:13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7">
        <v>0</v>
      </c>
      <c r="K14" s="7">
        <v>31296214</v>
      </c>
      <c r="L14" s="130"/>
      <c r="M14" s="130"/>
    </row>
    <row r="15" spans="1:13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7">
        <v>4307082</v>
      </c>
      <c r="K15" s="7">
        <v>0</v>
      </c>
      <c r="L15" s="130"/>
      <c r="M15" s="130"/>
    </row>
    <row r="16" spans="1:13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7">
        <v>10105</v>
      </c>
      <c r="K16" s="7">
        <v>0</v>
      </c>
      <c r="L16" s="130"/>
      <c r="M16" s="130"/>
    </row>
    <row r="17" spans="1:13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7">
        <v>78932514</v>
      </c>
      <c r="K17" s="7">
        <v>19475213</v>
      </c>
      <c r="L17" s="130"/>
      <c r="M17" s="130"/>
    </row>
    <row r="18" spans="1:13" ht="12.75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125">
        <f>SUM(J14:J17)</f>
        <v>83249701</v>
      </c>
      <c r="K18" s="125">
        <f>SUM(K14:K17)</f>
        <v>50771427</v>
      </c>
      <c r="L18" s="130"/>
      <c r="M18" s="130"/>
    </row>
    <row r="19" spans="1:13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125">
        <f>IF(J13&gt;J18,J13-J18,0)</f>
        <v>0</v>
      </c>
      <c r="K19" s="125">
        <f>IF(K13&gt;K18,K13-K18,0)</f>
        <v>0</v>
      </c>
      <c r="L19" s="130"/>
      <c r="M19" s="130"/>
    </row>
    <row r="20" spans="1:13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125">
        <f>IF(J18&gt;J13,J18-J13,0)</f>
        <v>83087426</v>
      </c>
      <c r="K20" s="125">
        <f>IF(K18&gt;K13,K18-K13,0)</f>
        <v>37447214</v>
      </c>
      <c r="L20" s="130"/>
      <c r="M20" s="130"/>
    </row>
    <row r="21" spans="1:13" ht="12.75">
      <c r="A21" s="231" t="s">
        <v>159</v>
      </c>
      <c r="B21" s="244"/>
      <c r="C21" s="244"/>
      <c r="D21" s="244"/>
      <c r="E21" s="244"/>
      <c r="F21" s="244"/>
      <c r="G21" s="244"/>
      <c r="H21" s="244"/>
      <c r="I21" s="270"/>
      <c r="J21" s="270"/>
      <c r="K21" s="271"/>
      <c r="L21" s="130"/>
      <c r="M21" s="130"/>
    </row>
    <row r="22" spans="1:13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7">
        <v>201348</v>
      </c>
      <c r="K22" s="7">
        <v>99444</v>
      </c>
      <c r="L22" s="130"/>
      <c r="M22" s="130"/>
    </row>
    <row r="23" spans="1:13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7">
        <v>0</v>
      </c>
      <c r="K23" s="7">
        <v>0</v>
      </c>
      <c r="L23" s="130"/>
      <c r="M23" s="130"/>
    </row>
    <row r="24" spans="1:13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7">
        <v>40025</v>
      </c>
      <c r="K24" s="7">
        <v>35511</v>
      </c>
      <c r="L24" s="130"/>
      <c r="M24" s="130"/>
    </row>
    <row r="25" spans="1:13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7">
        <v>3830</v>
      </c>
      <c r="K25" s="7">
        <v>0</v>
      </c>
      <c r="L25" s="130"/>
      <c r="M25" s="130"/>
    </row>
    <row r="26" spans="1:13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7">
        <v>33187</v>
      </c>
      <c r="K26" s="7">
        <v>0</v>
      </c>
      <c r="L26" s="130"/>
      <c r="M26" s="130"/>
    </row>
    <row r="27" spans="1:13" ht="12.75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125">
        <f>SUM(J22:J26)</f>
        <v>278390</v>
      </c>
      <c r="K27" s="125">
        <f>SUM(K22:K26)</f>
        <v>134955</v>
      </c>
      <c r="L27" s="130"/>
      <c r="M27" s="130"/>
    </row>
    <row r="28" spans="1:13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7">
        <v>41384865</v>
      </c>
      <c r="K28" s="7">
        <v>40678603</v>
      </c>
      <c r="L28" s="130"/>
      <c r="M28" s="130"/>
    </row>
    <row r="29" spans="1:13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7">
        <v>0</v>
      </c>
      <c r="K29" s="7">
        <v>0</v>
      </c>
      <c r="L29" s="130"/>
      <c r="M29" s="130"/>
    </row>
    <row r="30" spans="1:13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7">
        <v>0</v>
      </c>
      <c r="K30" s="7">
        <v>0</v>
      </c>
      <c r="L30" s="130"/>
      <c r="M30" s="130"/>
    </row>
    <row r="31" spans="1:13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125">
        <f>SUM(J28:J30)</f>
        <v>41384865</v>
      </c>
      <c r="K31" s="125">
        <f>SUM(K28:K30)</f>
        <v>40678603</v>
      </c>
      <c r="L31" s="130"/>
      <c r="M31" s="130"/>
    </row>
    <row r="32" spans="1:13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125">
        <f>IF(J27&gt;J31,J27-J31,0)</f>
        <v>0</v>
      </c>
      <c r="K32" s="125">
        <f>IF(K27&gt;K31,K27-K31,0)</f>
        <v>0</v>
      </c>
      <c r="L32" s="130"/>
      <c r="M32" s="130"/>
    </row>
    <row r="33" spans="1:13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125">
        <f>IF(J31&gt;J27,J31-J27,0)</f>
        <v>41106475</v>
      </c>
      <c r="K33" s="125">
        <f>IF(K31&gt;K27,K31-K27,0)</f>
        <v>40543648</v>
      </c>
      <c r="L33" s="130"/>
      <c r="M33" s="130"/>
    </row>
    <row r="34" spans="1:13" ht="12.75">
      <c r="A34" s="231" t="s">
        <v>160</v>
      </c>
      <c r="B34" s="244"/>
      <c r="C34" s="244"/>
      <c r="D34" s="244"/>
      <c r="E34" s="244"/>
      <c r="F34" s="244"/>
      <c r="G34" s="244"/>
      <c r="H34" s="244"/>
      <c r="I34" s="270"/>
      <c r="J34" s="270"/>
      <c r="K34" s="271"/>
      <c r="L34" s="130"/>
      <c r="M34" s="130"/>
    </row>
    <row r="35" spans="1:13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7">
        <v>0</v>
      </c>
      <c r="K35" s="7">
        <v>0</v>
      </c>
      <c r="L35" s="130"/>
      <c r="M35" s="130"/>
    </row>
    <row r="36" spans="1:13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7">
        <v>159732314</v>
      </c>
      <c r="K36" s="7">
        <v>111244700</v>
      </c>
      <c r="L36" s="130"/>
      <c r="M36" s="130"/>
    </row>
    <row r="37" spans="1:13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7">
        <v>0</v>
      </c>
      <c r="K37" s="7">
        <v>0</v>
      </c>
      <c r="L37" s="130"/>
      <c r="M37" s="130"/>
    </row>
    <row r="38" spans="1:13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125">
        <f>SUM(J35:J37)</f>
        <v>159732314</v>
      </c>
      <c r="K38" s="125">
        <f>SUM(K35:K37)</f>
        <v>111244700</v>
      </c>
      <c r="L38" s="130"/>
      <c r="M38" s="130"/>
    </row>
    <row r="39" spans="1:13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7">
        <v>38810797</v>
      </c>
      <c r="K39" s="7">
        <v>42506320</v>
      </c>
      <c r="L39" s="130"/>
      <c r="M39" s="130"/>
    </row>
    <row r="40" spans="1:13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7">
        <v>0</v>
      </c>
      <c r="K40" s="7">
        <v>0</v>
      </c>
      <c r="L40" s="130"/>
      <c r="M40" s="130"/>
    </row>
    <row r="41" spans="1:13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7">
        <v>0</v>
      </c>
      <c r="K41" s="7">
        <v>0</v>
      </c>
      <c r="L41" s="130"/>
      <c r="M41" s="130"/>
    </row>
    <row r="42" spans="1:13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7">
        <v>0</v>
      </c>
      <c r="K42" s="7">
        <v>0</v>
      </c>
      <c r="L42" s="130"/>
      <c r="M42" s="130"/>
    </row>
    <row r="43" spans="1:13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7">
        <v>0</v>
      </c>
      <c r="K43" s="7">
        <v>0</v>
      </c>
      <c r="L43" s="130"/>
      <c r="M43" s="130"/>
    </row>
    <row r="44" spans="1:13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125">
        <f>SUM(J39:J43)</f>
        <v>38810797</v>
      </c>
      <c r="K44" s="125">
        <f>SUM(K39:K43)</f>
        <v>42506320</v>
      </c>
      <c r="L44" s="130"/>
      <c r="M44" s="130"/>
    </row>
    <row r="45" spans="1:13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125">
        <f>IF(J38&gt;J44,J38-J44,0)</f>
        <v>120921517</v>
      </c>
      <c r="K45" s="125">
        <f>IF(K38&gt;K44,K38-K44,0)</f>
        <v>68738380</v>
      </c>
      <c r="L45" s="130"/>
      <c r="M45" s="130"/>
    </row>
    <row r="46" spans="1:13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125">
        <f>IF(J44&gt;J38,J44-J38,0)</f>
        <v>0</v>
      </c>
      <c r="K46" s="125">
        <f>IF(K44&gt;K38,K44-K38,0)</f>
        <v>0</v>
      </c>
      <c r="L46" s="130"/>
      <c r="M46" s="130"/>
    </row>
    <row r="47" spans="1:13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125">
        <f>IF(J19-J20+J32-J33+J45-J46&gt;0,J19-J20+J32-J33+J45-J46,0)</f>
        <v>0</v>
      </c>
      <c r="K47" s="125">
        <f>IF(K19-K20+K32-K33+K45-K46&gt;0,K19-K20+K32-K33+K45-K46,0)</f>
        <v>0</v>
      </c>
      <c r="L47" s="130"/>
      <c r="M47" s="130"/>
    </row>
    <row r="48" spans="1:13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125">
        <f>IF(J20-J19+J33-J32+J46-J45&gt;0,J20-J19+J33-J32+J46-J45,0)</f>
        <v>3272384</v>
      </c>
      <c r="K48" s="125">
        <f>IF(K20-K19+K33-K32+K46-K45&gt;0,K20-K19+K33-K32+K46-K45,0)</f>
        <v>9252482</v>
      </c>
      <c r="L48" s="130"/>
      <c r="M48" s="130"/>
    </row>
    <row r="49" spans="1:13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7">
        <v>7405489</v>
      </c>
      <c r="K49" s="7">
        <v>11360585</v>
      </c>
      <c r="L49" s="130"/>
      <c r="M49" s="130"/>
    </row>
    <row r="50" spans="1:13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46">
        <f>+J47</f>
        <v>0</v>
      </c>
      <c r="K50" s="46">
        <f>+K47</f>
        <v>0</v>
      </c>
      <c r="L50" s="130"/>
      <c r="M50" s="130"/>
    </row>
    <row r="51" spans="1:13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46">
        <f>+J48</f>
        <v>3272384</v>
      </c>
      <c r="K51" s="46">
        <f>+K48</f>
        <v>9252482</v>
      </c>
      <c r="L51" s="130"/>
      <c r="M51" s="130"/>
    </row>
    <row r="52" spans="1:13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129">
        <f>J49+J50-J51</f>
        <v>4133105</v>
      </c>
      <c r="K52" s="129">
        <f>K49+K50-K51</f>
        <v>2108103</v>
      </c>
      <c r="L52" s="130"/>
      <c r="M52" s="130"/>
    </row>
    <row r="54" ht="12.75">
      <c r="K54" s="130"/>
    </row>
    <row r="56" ht="12.75">
      <c r="K56" s="130"/>
    </row>
    <row r="57" ht="12.75">
      <c r="K57" s="130"/>
    </row>
  </sheetData>
  <sheetProtection/>
  <mergeCells count="52">
    <mergeCell ref="A39:H39"/>
    <mergeCell ref="A40:H40"/>
    <mergeCell ref="A43:H43"/>
    <mergeCell ref="A44:H44"/>
    <mergeCell ref="A41:H41"/>
    <mergeCell ref="A42:H42"/>
    <mergeCell ref="A35:H35"/>
    <mergeCell ref="A36:H36"/>
    <mergeCell ref="A47:H47"/>
    <mergeCell ref="A52:H52"/>
    <mergeCell ref="A48:H48"/>
    <mergeCell ref="A49:H49"/>
    <mergeCell ref="A50:H50"/>
    <mergeCell ref="A51:H51"/>
    <mergeCell ref="A45:H45"/>
    <mergeCell ref="A46:H46"/>
    <mergeCell ref="A25:H25"/>
    <mergeCell ref="A26:H26"/>
    <mergeCell ref="A27:H27"/>
    <mergeCell ref="A28:H28"/>
    <mergeCell ref="A37:H37"/>
    <mergeCell ref="A38:H38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39:K43 J35:K37 J22:K26 J28:K30 J49:K51 J14:K17 J7:J12 K8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K7 J18:K20 J52:K52 J13:K1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K54" sqref="K5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7" t="s">
        <v>59</v>
      </c>
      <c r="B4" s="277"/>
      <c r="C4" s="277"/>
      <c r="D4" s="277"/>
      <c r="E4" s="277"/>
      <c r="F4" s="277"/>
      <c r="G4" s="277"/>
      <c r="H4" s="277"/>
      <c r="I4" s="65" t="s">
        <v>279</v>
      </c>
      <c r="J4" s="66" t="s">
        <v>319</v>
      </c>
      <c r="K4" s="66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1">
        <v>2</v>
      </c>
      <c r="J5" s="72" t="s">
        <v>283</v>
      </c>
      <c r="K5" s="72" t="s">
        <v>284</v>
      </c>
    </row>
    <row r="6" spans="1:11" ht="12.75">
      <c r="A6" s="231" t="s">
        <v>156</v>
      </c>
      <c r="B6" s="244"/>
      <c r="C6" s="244"/>
      <c r="D6" s="244"/>
      <c r="E6" s="244"/>
      <c r="F6" s="244"/>
      <c r="G6" s="244"/>
      <c r="H6" s="244"/>
      <c r="I6" s="270"/>
      <c r="J6" s="270"/>
      <c r="K6" s="271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5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1" t="s">
        <v>159</v>
      </c>
      <c r="B22" s="244"/>
      <c r="C22" s="244"/>
      <c r="D22" s="244"/>
      <c r="E22" s="244"/>
      <c r="F22" s="244"/>
      <c r="G22" s="244"/>
      <c r="H22" s="244"/>
      <c r="I22" s="270"/>
      <c r="J22" s="270"/>
      <c r="K22" s="271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1" t="s">
        <v>160</v>
      </c>
      <c r="B35" s="244"/>
      <c r="C35" s="244"/>
      <c r="D35" s="244"/>
      <c r="E35" s="244"/>
      <c r="F35" s="244"/>
      <c r="G35" s="244"/>
      <c r="H35" s="244"/>
      <c r="I35" s="270">
        <v>0</v>
      </c>
      <c r="J35" s="270"/>
      <c r="K35" s="271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5:H45"/>
    <mergeCell ref="A46:H46"/>
    <mergeCell ref="A53:H53"/>
    <mergeCell ref="A48:H48"/>
    <mergeCell ref="A49:H49"/>
    <mergeCell ref="A50:H50"/>
    <mergeCell ref="A51:H51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19:H19"/>
    <mergeCell ref="A20:H20"/>
    <mergeCell ref="A21:H21"/>
    <mergeCell ref="A22:K22"/>
    <mergeCell ref="A29:H29"/>
    <mergeCell ref="A30:H30"/>
    <mergeCell ref="A35:K35"/>
    <mergeCell ref="A36:H36"/>
    <mergeCell ref="A25:H25"/>
    <mergeCell ref="A26:H26"/>
    <mergeCell ref="A27:H27"/>
    <mergeCell ref="A28:H28"/>
    <mergeCell ref="A33:H33"/>
    <mergeCell ref="A34:H34"/>
    <mergeCell ref="A31:H31"/>
    <mergeCell ref="A32:H32"/>
    <mergeCell ref="A9:H9"/>
    <mergeCell ref="A10:H10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25" zoomScalePageLayoutView="0" workbookViewId="0" topLeftCell="A1">
      <selection activeCell="O16" sqref="O16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4" width="9.140625" style="75" customWidth="1"/>
    <col min="15" max="15" width="11.140625" style="75" bestFit="1" customWidth="1"/>
    <col min="16" max="16384" width="9.140625" style="75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4"/>
    </row>
    <row r="2" spans="1:12" ht="15.75">
      <c r="A2" s="42"/>
      <c r="B2" s="73"/>
      <c r="C2" s="301" t="s">
        <v>282</v>
      </c>
      <c r="D2" s="301"/>
      <c r="E2" s="76">
        <v>41548</v>
      </c>
      <c r="F2" s="43" t="s">
        <v>250</v>
      </c>
      <c r="G2" s="302">
        <v>41639</v>
      </c>
      <c r="H2" s="303"/>
      <c r="I2" s="73"/>
      <c r="J2" s="73"/>
      <c r="K2" s="73"/>
      <c r="L2" s="77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79" t="s">
        <v>305</v>
      </c>
      <c r="J3" s="80" t="s">
        <v>150</v>
      </c>
      <c r="K3" s="80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2">
        <v>2</v>
      </c>
      <c r="J4" s="81" t="s">
        <v>283</v>
      </c>
      <c r="K4" s="81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131">
        <v>1164040520</v>
      </c>
      <c r="K5" s="45">
        <v>1164040520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132"/>
      <c r="K6" s="46"/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132">
        <v>17461484</v>
      </c>
      <c r="K7" s="46">
        <v>17461484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132">
        <v>-279536687</v>
      </c>
      <c r="K8" s="46">
        <f>-223977592+155310462</f>
        <v>-68667130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132">
        <v>55559094</v>
      </c>
      <c r="K9" s="46">
        <v>-79731141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132"/>
      <c r="K10" s="46">
        <v>0</v>
      </c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132"/>
      <c r="K11" s="46">
        <v>0</v>
      </c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132"/>
      <c r="K12" s="46">
        <v>0</v>
      </c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132">
        <v>36150000</v>
      </c>
      <c r="K13" s="46">
        <v>36150000</v>
      </c>
    </row>
    <row r="14" spans="1:15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125">
        <f>SUM(J5:J13)</f>
        <v>993674411</v>
      </c>
      <c r="K14" s="125">
        <f>SUM(K5:K13)</f>
        <v>1069253733</v>
      </c>
      <c r="O14" s="309"/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132"/>
      <c r="K15" s="46"/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132"/>
      <c r="K16" s="46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132"/>
      <c r="K17" s="46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132"/>
      <c r="K18" s="46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132"/>
      <c r="K19" s="46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132"/>
      <c r="K20" s="46"/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133">
        <f>SUM(J15:J20)</f>
        <v>0</v>
      </c>
      <c r="K21" s="129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>
        <f>+J14</f>
        <v>993674411</v>
      </c>
      <c r="K23" s="45">
        <f>+K14</f>
        <v>1069253733</v>
      </c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8"/>
      <c r="K24" s="78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54" sqref="K5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7" t="s">
        <v>316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Golubić</cp:lastModifiedBy>
  <cp:lastPrinted>2014-02-14T09:31:52Z</cp:lastPrinted>
  <dcterms:created xsi:type="dcterms:W3CDTF">2008-10-17T11:51:54Z</dcterms:created>
  <dcterms:modified xsi:type="dcterms:W3CDTF">2014-02-14T09:33:57Z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