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<sst xmlns="http://schemas.openxmlformats.org/spreadsheetml/2006/main" count="401" uniqueCount="346">
  <si>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</si>
  <si>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</si>
  <si>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</si>
  <si>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</si>
  <si>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</si>
  <si>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</si>
  <si>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</si>
  <si>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</si>
  <si>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</si>
  <si>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</si>
  <si>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</si>
  <si>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</si>
  <si>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</si>
  <si>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</si>
  <si>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</si>
  <si>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</si>
  <si>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</si>
  <si>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</si>
  <si>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</si>
  <si>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</si>
  <si>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</si>
  <si>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</si>
  <si>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</si>
  <si>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</si>
  <si>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</si>
  <si>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</si>
  <si>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</si>
  <si>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</si>
  <si>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</si>
  <si>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</si>
  <si>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</si>
  <si>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</si>
  <si>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</si>
  <si>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</si>
  <si>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</si>
  <si>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</si>
  <si>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</si>
  <si>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</si>
  <si>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</si>
  <si>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</si>
  <si>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</si>
  <si>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</si>
  <si>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</si>
  <si>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</si>
  <si>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</si>
  <si>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</si>
  <si>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</si>
  <si>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</si>
  <si>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</si>
  <si>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</si>
  <si>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</si>
  <si>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</si>
  <si>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</si>
  <si>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</si>
  <si>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</si>
  <si>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</si>
  <si>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</si>
  <si>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</si>
  <si>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</si>
  <si>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</si>
  <si>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</si>
  <si>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</si>
  <si>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</si>
  <si>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</si>
  <si>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</si>
  <si>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</si>
  <si>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</si>
  <si>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</si>
  <si>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</si>
  <si>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</si>
  <si>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</si>
  <si>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</si>
  <si>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</si>
  <si>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</si>
  <si>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</si>
  <si>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</si>
  <si>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</si>
  <si>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</si>
  <si>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</si>
  <si>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</si>
  <si>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</si>
  <si>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</si>
  <si>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</si>
  <si>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</si>
  <si>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</si>
  <si>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</si>
  <si>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</si>
  <si>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</si>
  <si>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</si>
  <si>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</si>
  <si>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</si>
  <si>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</si>
  <si>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</si>
  <si>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</si>
  <si>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</si>
  <si>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</si>
  <si>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</si>
  <si>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</si>
  <si>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</si>
  <si>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</si>
  <si>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</si>
  <si>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</si>
  <si>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</si>
  <si>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</si>
  <si>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</si>
  <si>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</si>
  <si>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</si>
  <si>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</si>
  <si>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</si>
  <si>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</si>
  <si>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</si>
  <si>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</si>
  <si>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</si>
  <si>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</si>
  <si>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</si>
  <si>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</si>
  <si>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</si>
  <si>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</si>
  <si>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</si>
  <si>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</si>
  <si>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</si>
  <si>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</si>
  <si>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</si>
  <si>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</si>
  <si>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</si>
  <si>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</si>
  <si>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</si>
  <si>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</si>
  <si>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</si>
  <si>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</si>
  <si>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</si>
  <si>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</si>
  <si>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</si>
  <si>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</si>
  <si>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</si>
  <si>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</si>
  <si>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</si>
  <si>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</si>
  <si>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</si>
  <si>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</si>
  <si>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</si>
  <si>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</si>
  <si>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</si>
  <si>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</si>
  <si>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</si>
  <si>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</si>
  <si>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</si>
  <si>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</si>
  <si>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</si>
  <si>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</si>
  <si>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</si>
  <si>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</si>
  <si>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</si>
  <si>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</si>
  <si>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</si>
  <si>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</si>
  <si>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</si>
  <si>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</si>
  <si>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</si>
  <si>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</si>
  <si>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</si>
  <si>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</si>
  <si>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</si>
  <si>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</si>
  <si>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</si>
  <si>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</si>
  <si>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</si>
  <si>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</si>
  <si>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</si>
  <si>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</si>
  <si>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</si>
  <si>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</si>
  <si>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</si>
  <si>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</si>
  <si>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</si>
  <si>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</si>
  <si>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</si>
  <si>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</si>
  <si>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</si>
  <si>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</si>
  <si>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</si>
  <si>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</si>
  <si>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</si>
  <si>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</si>
  <si>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</si>
  <si>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</si>
  <si>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</si>
  <si>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</si>
  <si>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</si>
  <si>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</si>
  <si>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</si>
  <si>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</si>
  <si>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</si>
  <si>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</si>
  <si>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</si>
  <si>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</si>
  <si>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</si>
  <si>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</si>
  <si>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</si>
  <si>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</si>
  <si>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</si>
  <si>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</si>
  <si>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</si>
  <si>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</si>
  <si>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</si>
  <si>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</si>
  <si>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</si>
  <si>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</si>
  <si>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</si>
  <si>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</si>
  <si>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</si>
  <si>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</si>
  <si>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</si>
  <si>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</si>
  <si>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</si>
  <si>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</si>
  <si>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</si>
  <si>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</si>
  <si>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</si>
  <si>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</si>
  <si>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</si>
  <si>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</si>
  <si>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</si>
  <si>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</si>
  <si>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</si>
  <si>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</si>
  <si>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</si>
  <si>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</si>
  <si>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</si>
  <si>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</si>
  <si>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</si>
  <si>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</si>
  <si>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</si>
  <si>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</si>
  <si>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</si>
  <si>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</si>
  <si>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</si>
  <si>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</si>
  <si>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</si>
  <si>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</si>
  <si>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</si>
  <si>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</si>
  <si>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</si>
  <si>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</si>
  <si>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</si>
  <si>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</si>
  <si>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</si>
  <si>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</si>
  <si>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</si>
  <si>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</si>
  <si>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</si>
  <si>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</si>
  <si>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</si>
  <si>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</si>
  <si>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</si>
  <si>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</si>
  <si>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</si>
  <si>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</si>
  <si>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</si>
  <si>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</si>
  <si>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</si>
  <si>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</si>
  <si>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</si>
  <si>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</si>
  <si>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</si>
  <si>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</si>
  <si>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</si>
  <si>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</si>
  <si>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</si>
  <si>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</si>
  <si>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</si>
  <si>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</si>
  <si>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</si>
  <si>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</si>
  <si>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</si>
  <si>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</si>
  <si>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</si>
  <si>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</si>
  <si>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</si>
  <si>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</si>
  <si>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</si>
  <si>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</si>
  <si>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</si>
  <si>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</si>
  <si>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</si>
  <si>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</si>
  <si>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</si>
  <si>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</si>
  <si>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</si>
  <si>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</si>
  <si>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</si>
  <si>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</si>
  <si>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</si>
  <si>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</si>
  <si>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</si>
  <si>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</si>
  <si>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</si>
  <si>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</si>
  <si>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</si>
  <si>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</si>
  <si>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</si>
  <si>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</si>
  <si>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</si>
  <si>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</si>
  <si>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</si>
  <si>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</si>
  <si>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</si>
  <si>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</si>
  <si>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</si>
  <si>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</si>
  <si>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</si>
  <si>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</si>
  <si>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</si>
  <si>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</si>
  <si>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</si>
  <si>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</si>
  <si>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</si>
  <si>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</si>
  <si>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</si>
  <si>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</si>
  <si>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</si>
  <si>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</si>
  <si>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</si>
  <si>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</si>
  <si>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</si>
  <si>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</si>
  <si>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</si>
  <si>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</si>
  <si>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</si>
  <si>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</si>
  <si>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</si>
  <si>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</si>
  <si>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</si>
  <si>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GOLUBIĆ ANAMARIJA</t>
  </si>
  <si>
    <t>052 / 800 358</t>
  </si>
  <si>
    <t>052 / 800 366</t>
  </si>
  <si>
    <t>anamarija.golubic@maistra.hr</t>
  </si>
  <si>
    <t>POPOVIĆ TOMISLAV</t>
  </si>
  <si>
    <t>Obveznik: MAISTRA d.d.</t>
  </si>
  <si>
    <t>DA</t>
  </si>
  <si>
    <t>SLOBODNA KATARINA d.o.o.</t>
  </si>
  <si>
    <t>01904671</t>
  </si>
  <si>
    <t>OTOK KATARINA d.o.o.</t>
  </si>
  <si>
    <t>01923919</t>
  </si>
  <si>
    <t>u razdoblju 01.01.2012. do 31.03.2012.</t>
  </si>
  <si>
    <t>stanje na dan 31.03.2012.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</si>
</sst>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7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F26" sqref="F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1" t="s">
        <v>249</v>
      </c>
      <c r="B2" s="142"/>
      <c r="C2" s="142"/>
      <c r="D2" s="143"/>
      <c r="E2" s="118">
        <v>40909</v>
      </c>
      <c r="F2" s="12"/>
      <c r="G2" s="13" t="s">
        <v>250</v>
      </c>
      <c r="H2" s="118">
        <v>40999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44" t="s">
        <v>317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7" t="s">
        <v>251</v>
      </c>
      <c r="B6" s="148"/>
      <c r="C6" s="139" t="s">
        <v>323</v>
      </c>
      <c r="D6" s="14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9" t="s">
        <v>252</v>
      </c>
      <c r="B8" s="150"/>
      <c r="C8" s="139" t="s">
        <v>324</v>
      </c>
      <c r="D8" s="14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6" t="s">
        <v>253</v>
      </c>
      <c r="B10" s="137"/>
      <c r="C10" s="139" t="s">
        <v>325</v>
      </c>
      <c r="D10" s="14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7" t="s">
        <v>254</v>
      </c>
      <c r="B12" s="148"/>
      <c r="C12" s="151" t="s">
        <v>326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7" t="s">
        <v>255</v>
      </c>
      <c r="B14" s="148"/>
      <c r="C14" s="157">
        <v>52210</v>
      </c>
      <c r="D14" s="158"/>
      <c r="E14" s="16"/>
      <c r="F14" s="151" t="s">
        <v>327</v>
      </c>
      <c r="G14" s="152"/>
      <c r="H14" s="152"/>
      <c r="I14" s="15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7" t="s">
        <v>256</v>
      </c>
      <c r="B16" s="148"/>
      <c r="C16" s="151" t="s">
        <v>328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7" t="s">
        <v>257</v>
      </c>
      <c r="B18" s="148"/>
      <c r="C18" s="154" t="s">
        <v>329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7" t="s">
        <v>258</v>
      </c>
      <c r="B20" s="148"/>
      <c r="C20" s="154" t="s">
        <v>330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7" t="s">
        <v>259</v>
      </c>
      <c r="B22" s="148"/>
      <c r="C22" s="119">
        <v>374</v>
      </c>
      <c r="D22" s="151" t="s">
        <v>327</v>
      </c>
      <c r="E22" s="159"/>
      <c r="F22" s="160"/>
      <c r="G22" s="147"/>
      <c r="H22" s="16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7" t="s">
        <v>260</v>
      </c>
      <c r="B24" s="148"/>
      <c r="C24" s="119">
        <v>18</v>
      </c>
      <c r="D24" s="151" t="s">
        <v>331</v>
      </c>
      <c r="E24" s="159"/>
      <c r="F24" s="159"/>
      <c r="G24" s="160"/>
      <c r="H24" s="51" t="s">
        <v>261</v>
      </c>
      <c r="I24" s="120">
        <v>877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7" t="s">
        <v>262</v>
      </c>
      <c r="B26" s="148"/>
      <c r="C26" s="121" t="s">
        <v>339</v>
      </c>
      <c r="D26" s="25"/>
      <c r="E26" s="33"/>
      <c r="F26" s="24"/>
      <c r="G26" s="161" t="s">
        <v>263</v>
      </c>
      <c r="H26" s="148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 t="s">
        <v>340</v>
      </c>
      <c r="B30" s="171"/>
      <c r="C30" s="171"/>
      <c r="D30" s="172"/>
      <c r="E30" s="170" t="s">
        <v>327</v>
      </c>
      <c r="F30" s="171"/>
      <c r="G30" s="172"/>
      <c r="H30" s="139" t="s">
        <v>341</v>
      </c>
      <c r="I30" s="140"/>
      <c r="J30" s="10"/>
      <c r="K30" s="10"/>
      <c r="L30" s="10"/>
    </row>
    <row r="31" spans="1:12" ht="12.75">
      <c r="A31" s="106"/>
      <c r="B31" s="22"/>
      <c r="C31" s="21"/>
      <c r="D31" s="175"/>
      <c r="E31" s="175"/>
      <c r="F31" s="175"/>
      <c r="G31" s="175"/>
      <c r="H31" s="16"/>
      <c r="I31" s="99"/>
      <c r="J31" s="10"/>
      <c r="K31" s="10"/>
      <c r="L31" s="10"/>
    </row>
    <row r="32" spans="1:12" ht="12.75">
      <c r="A32" s="170" t="s">
        <v>342</v>
      </c>
      <c r="B32" s="171"/>
      <c r="C32" s="171"/>
      <c r="D32" s="172"/>
      <c r="E32" s="170" t="s">
        <v>327</v>
      </c>
      <c r="F32" s="171"/>
      <c r="G32" s="172"/>
      <c r="H32" s="139" t="s">
        <v>343</v>
      </c>
      <c r="I32" s="140"/>
      <c r="J32" s="10"/>
      <c r="K32" s="10"/>
      <c r="L32" s="10"/>
    </row>
    <row r="33" spans="1:12" ht="12.75">
      <c r="A33" s="106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/>
      <c r="B34" s="173"/>
      <c r="C34" s="173"/>
      <c r="D34" s="174"/>
      <c r="E34" s="170"/>
      <c r="F34" s="173"/>
      <c r="G34" s="173"/>
      <c r="H34" s="139"/>
      <c r="I34" s="14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0"/>
      <c r="B36" s="173"/>
      <c r="C36" s="173"/>
      <c r="D36" s="174"/>
      <c r="E36" s="170"/>
      <c r="F36" s="173"/>
      <c r="G36" s="173"/>
      <c r="H36" s="139"/>
      <c r="I36" s="140"/>
      <c r="J36" s="10"/>
      <c r="K36" s="10"/>
      <c r="L36" s="10"/>
    </row>
    <row r="37" spans="1:12" ht="12.75">
      <c r="A37" s="101"/>
      <c r="B37" s="30"/>
      <c r="C37" s="176"/>
      <c r="D37" s="177"/>
      <c r="E37" s="16"/>
      <c r="F37" s="176"/>
      <c r="G37" s="177"/>
      <c r="H37" s="16"/>
      <c r="I37" s="93"/>
      <c r="J37" s="10"/>
      <c r="K37" s="10"/>
      <c r="L37" s="10"/>
    </row>
    <row r="38" spans="1:12" ht="12.75">
      <c r="A38" s="170"/>
      <c r="B38" s="173"/>
      <c r="C38" s="173"/>
      <c r="D38" s="174"/>
      <c r="E38" s="170"/>
      <c r="F38" s="173"/>
      <c r="G38" s="173"/>
      <c r="H38" s="139"/>
      <c r="I38" s="14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0"/>
      <c r="B40" s="173"/>
      <c r="C40" s="173"/>
      <c r="D40" s="174"/>
      <c r="E40" s="170"/>
      <c r="F40" s="173"/>
      <c r="G40" s="173"/>
      <c r="H40" s="139"/>
      <c r="I40" s="14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6" t="s">
        <v>267</v>
      </c>
      <c r="B44" s="184"/>
      <c r="C44" s="139"/>
      <c r="D44" s="140"/>
      <c r="E44" s="26"/>
      <c r="F44" s="151"/>
      <c r="G44" s="173"/>
      <c r="H44" s="173"/>
      <c r="I44" s="174"/>
      <c r="J44" s="10"/>
      <c r="K44" s="10"/>
      <c r="L44" s="10"/>
    </row>
    <row r="45" spans="1:12" ht="12.75">
      <c r="A45" s="101"/>
      <c r="B45" s="30"/>
      <c r="C45" s="176"/>
      <c r="D45" s="177"/>
      <c r="E45" s="16"/>
      <c r="F45" s="176"/>
      <c r="G45" s="178"/>
      <c r="H45" s="35"/>
      <c r="I45" s="105"/>
      <c r="J45" s="10"/>
      <c r="K45" s="10"/>
      <c r="L45" s="10"/>
    </row>
    <row r="46" spans="1:12" ht="12.75">
      <c r="A46" s="136" t="s">
        <v>268</v>
      </c>
      <c r="B46" s="184"/>
      <c r="C46" s="151" t="s">
        <v>333</v>
      </c>
      <c r="D46" s="197"/>
      <c r="E46" s="197"/>
      <c r="F46" s="197"/>
      <c r="G46" s="197"/>
      <c r="H46" s="197"/>
      <c r="I46" s="198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6" t="s">
        <v>270</v>
      </c>
      <c r="B48" s="184"/>
      <c r="C48" s="188" t="s">
        <v>334</v>
      </c>
      <c r="D48" s="186"/>
      <c r="E48" s="187"/>
      <c r="F48" s="16"/>
      <c r="G48" s="51" t="s">
        <v>271</v>
      </c>
      <c r="H48" s="188" t="s">
        <v>335</v>
      </c>
      <c r="I48" s="18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6" t="s">
        <v>257</v>
      </c>
      <c r="B50" s="184"/>
      <c r="C50" s="185" t="s">
        <v>336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7" t="s">
        <v>272</v>
      </c>
      <c r="B52" s="148"/>
      <c r="C52" s="188" t="s">
        <v>337</v>
      </c>
      <c r="D52" s="186"/>
      <c r="E52" s="186"/>
      <c r="F52" s="186"/>
      <c r="G52" s="186"/>
      <c r="H52" s="186"/>
      <c r="I52" s="153"/>
      <c r="J52" s="10"/>
      <c r="K52" s="10"/>
      <c r="L52" s="10"/>
    </row>
    <row r="53" spans="1:12" ht="12.75">
      <c r="A53" s="106"/>
      <c r="B53" s="20"/>
      <c r="C53" s="196" t="s">
        <v>273</v>
      </c>
      <c r="D53" s="196"/>
      <c r="E53" s="196"/>
      <c r="F53" s="196"/>
      <c r="G53" s="196"/>
      <c r="H53" s="196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9" t="s">
        <v>274</v>
      </c>
      <c r="C55" s="190"/>
      <c r="D55" s="190"/>
      <c r="E55" s="190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6"/>
      <c r="B57" s="191" t="s">
        <v>307</v>
      </c>
      <c r="C57" s="192"/>
      <c r="D57" s="192"/>
      <c r="E57" s="192"/>
      <c r="F57" s="192"/>
      <c r="G57" s="192"/>
      <c r="H57" s="192"/>
      <c r="I57" s="108"/>
      <c r="J57" s="10"/>
      <c r="K57" s="10"/>
      <c r="L57" s="10"/>
    </row>
    <row r="58" spans="1:12" ht="12.75">
      <c r="A58" s="106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6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2"/>
      <c r="H63" s="183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97">
      <selection activeCell="K64" sqref="K64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345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338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7" t="s">
        <v>278</v>
      </c>
      <c r="J4" s="58" t="s">
        <v>319</v>
      </c>
      <c r="K4" s="59" t="s">
        <v>320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6">
        <v>2</v>
      </c>
      <c r="J5" s="55">
        <v>3</v>
      </c>
      <c r="K5" s="55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129"/>
      <c r="K7" s="129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126">
        <f>J9+J16+J26+J35+J39</f>
        <v>2068604967</v>
      </c>
      <c r="K8" s="126">
        <f>K9+K16+K26+K35+K39</f>
        <v>2041935808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126">
        <f>SUM(J10:J15)</f>
        <v>39868965</v>
      </c>
      <c r="K9" s="126">
        <f>SUM(K10:K15)</f>
        <v>39732105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>
        <v>0</v>
      </c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5500805</v>
      </c>
      <c r="K11" s="7">
        <v>4862119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34360000</v>
      </c>
      <c r="K12" s="7">
        <v>34360000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8160</v>
      </c>
      <c r="K14" s="7">
        <v>509986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0</v>
      </c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6">
        <f>SUM(J17:J25)</f>
        <v>2012381287</v>
      </c>
      <c r="K16" s="126">
        <f>SUM(K17:K25)</f>
        <v>1985848988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182242136</v>
      </c>
      <c r="K17" s="7">
        <v>182242136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1472497650</v>
      </c>
      <c r="K18" s="7">
        <v>1454736683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133225960</v>
      </c>
      <c r="K19" s="7">
        <v>136915397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115956006</v>
      </c>
      <c r="K20" s="7">
        <v>100989994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4520447</v>
      </c>
      <c r="K22" s="7">
        <v>492834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43856129</v>
      </c>
      <c r="K23" s="7">
        <v>50969232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10206682</v>
      </c>
      <c r="K24" s="7">
        <v>10082945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49876277</v>
      </c>
      <c r="K25" s="7">
        <v>49419767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6">
        <f>SUM(J27:J34)</f>
        <v>408092</v>
      </c>
      <c r="K26" s="126">
        <f>SUM(K27:K34)</f>
        <v>408092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19000</v>
      </c>
      <c r="K27" s="7">
        <v>19000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0</v>
      </c>
      <c r="K28" s="7"/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0</v>
      </c>
      <c r="K29" s="7"/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0</v>
      </c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389092</v>
      </c>
      <c r="K32" s="7">
        <v>389092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0</v>
      </c>
      <c r="K33" s="7"/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0</v>
      </c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>
        <v>0</v>
      </c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>
        <v>0</v>
      </c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>
        <v>0</v>
      </c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135">
        <v>15946623</v>
      </c>
      <c r="K39" s="127">
        <v>15946623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126">
        <f>J41+J49+J56+J64</f>
        <v>38116317</v>
      </c>
      <c r="K40" s="126">
        <f>K41+K49+K56+K64</f>
        <v>24821003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6">
        <f>SUM(J42:J48)</f>
        <v>3887017</v>
      </c>
      <c r="K41" s="126">
        <f>SUM(K42:K48)</f>
        <v>4278360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3762396</v>
      </c>
      <c r="K42" s="7">
        <v>4143495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0</v>
      </c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0</v>
      </c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122484</v>
      </c>
      <c r="K45" s="7">
        <v>131508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0</v>
      </c>
      <c r="K46" s="7">
        <v>1219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2137</v>
      </c>
      <c r="K47" s="7">
        <v>2138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6">
        <f>SUM(J50:J55)</f>
        <v>27213055</v>
      </c>
      <c r="K49" s="126">
        <f>SUM(K50:K55)</f>
        <v>15317435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1130236</v>
      </c>
      <c r="K50" s="7">
        <v>520153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18285728</v>
      </c>
      <c r="K51" s="7">
        <v>10531472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0</v>
      </c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200629</v>
      </c>
      <c r="K53" s="7">
        <v>248170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5967469</v>
      </c>
      <c r="K54" s="7">
        <v>2238475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1628993</v>
      </c>
      <c r="K55" s="7">
        <v>1779165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6">
        <f>SUM(J57:J63)</f>
        <v>2724069</v>
      </c>
      <c r="K56" s="126">
        <f>SUM(K57:K63)</f>
        <v>2627816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>
        <v>0</v>
      </c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0</v>
      </c>
      <c r="K58" s="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>
        <v>0</v>
      </c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>
        <v>0</v>
      </c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2348552</v>
      </c>
      <c r="K61" s="7">
        <v>2348552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375517</v>
      </c>
      <c r="K62" s="7">
        <v>279264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0</v>
      </c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135">
        <v>4292176</v>
      </c>
      <c r="K64" s="127">
        <v>2597392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135">
        <v>2664553</v>
      </c>
      <c r="K65" s="127">
        <v>3529948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126">
        <f>J7+J8+J40+J65</f>
        <v>2109385837</v>
      </c>
      <c r="K66" s="126">
        <f>K7+K8+K40+K65</f>
        <v>2070286759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9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31"/>
      <c r="I69" s="3">
        <v>62</v>
      </c>
      <c r="J69" s="128">
        <f>J70+J71+J72+J78+J79+J82+J85</f>
        <v>938115317</v>
      </c>
      <c r="K69" s="128">
        <f>K70+K71+K72+K78+K79+K82+K85</f>
        <v>870128332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1164040520</v>
      </c>
      <c r="K70" s="7">
        <v>1164040520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1021873</v>
      </c>
      <c r="K73" s="7">
        <v>1021873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2228631</v>
      </c>
      <c r="K76" s="7">
        <v>2228631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f>1745424+12465556</f>
        <v>14210980</v>
      </c>
      <c r="K77" s="7">
        <v>14210980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36150000</v>
      </c>
      <c r="K78" s="7">
        <v>36150000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6">
        <f>J80-J81</f>
        <v>-271925186</v>
      </c>
      <c r="K79" s="126">
        <f>K80-K81</f>
        <v>-279536686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271925186</v>
      </c>
      <c r="K81" s="7">
        <v>279536686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6">
        <f>J83-J84</f>
        <v>-7611501</v>
      </c>
      <c r="K82" s="126">
        <f>K83-K84</f>
        <v>-67986986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0</v>
      </c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7611501</v>
      </c>
      <c r="K84" s="7">
        <v>67986986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126">
        <f>SUM(J87:J89)</f>
        <v>67536349</v>
      </c>
      <c r="K86" s="126">
        <f>SUM(K87:K89)</f>
        <v>66019509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2852850</v>
      </c>
      <c r="K87" s="7">
        <v>2852850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64683499</v>
      </c>
      <c r="K89" s="7">
        <v>63166659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126">
        <f>SUM(J91:J99)</f>
        <v>22389319</v>
      </c>
      <c r="K90" s="126">
        <f>SUM(K91:K99)</f>
        <v>22361436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8958408</v>
      </c>
      <c r="K93" s="7">
        <v>8930525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13430911</v>
      </c>
      <c r="K99" s="7">
        <v>13430911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26">
        <f>SUM(J101:J112)</f>
        <v>1070619534</v>
      </c>
      <c r="K100" s="126">
        <f>SUM(K101:K112)</f>
        <v>1093715015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1018635980</v>
      </c>
      <c r="K101" s="7">
        <v>1041885026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0</v>
      </c>
      <c r="K102" s="7">
        <v>311553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1239521</v>
      </c>
      <c r="K103" s="7">
        <v>1362741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5647572</v>
      </c>
      <c r="K104" s="7">
        <v>22402105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15793953</v>
      </c>
      <c r="K105" s="7">
        <v>10866381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17709378</v>
      </c>
      <c r="K108" s="7">
        <v>9506295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11294198</v>
      </c>
      <c r="K109" s="7">
        <v>7332880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7">
        <v>0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298932</v>
      </c>
      <c r="K112" s="7">
        <v>48034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10725318</v>
      </c>
      <c r="K113" s="127">
        <v>18062467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26">
        <f>J69+J86+J90+J100+J113</f>
        <v>2109385837</v>
      </c>
      <c r="K114" s="126">
        <f>K69+K86+K90+K100+K113</f>
        <v>2070286759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209" t="s">
        <v>310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f>+J69</f>
        <v>938115317</v>
      </c>
      <c r="K118" s="7">
        <f>+K69</f>
        <v>870128332</v>
      </c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/>
      <c r="K119" s="8"/>
    </row>
    <row r="120" spans="1:11" ht="12.75">
      <c r="A120" s="202" t="s">
        <v>311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  <row r="122" spans="10:11" ht="12.75">
      <c r="J122" s="133"/>
      <c r="K122" s="13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25">
      <selection activeCell="O55" sqref="O5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7" t="s">
        <v>279</v>
      </c>
      <c r="J4" s="258" t="s">
        <v>319</v>
      </c>
      <c r="K4" s="258"/>
      <c r="L4" s="258" t="s">
        <v>320</v>
      </c>
      <c r="M4" s="258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128">
        <f>SUM(J8:J9)</f>
        <v>12447955</v>
      </c>
      <c r="K7" s="128">
        <f>SUM(K8:K9)</f>
        <v>12447955</v>
      </c>
      <c r="L7" s="128">
        <f>SUM(L8:L9)</f>
        <v>12951773</v>
      </c>
      <c r="M7" s="128">
        <f>SUM(M8:M9)</f>
        <v>12951773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f>9015969+885855</f>
        <v>9901824</v>
      </c>
      <c r="K8" s="7">
        <f>9015969+885855</f>
        <v>9901824</v>
      </c>
      <c r="L8" s="7">
        <v>10305752</v>
      </c>
      <c r="M8" s="7">
        <v>10305752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f>3431986-885855</f>
        <v>2546131</v>
      </c>
      <c r="K9" s="7">
        <f>3431986-885855</f>
        <v>2546131</v>
      </c>
      <c r="L9" s="7">
        <v>2646021</v>
      </c>
      <c r="M9" s="7">
        <v>2646021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26">
        <f>J11+J12+J16+J20+J21+J22+J25+J26</f>
        <v>70700020</v>
      </c>
      <c r="K10" s="126">
        <f>K11+K12+K16+K20+K21+K22+K25+K26</f>
        <v>70700020</v>
      </c>
      <c r="L10" s="126">
        <f>L11+L12+L16+L20+L21+L22+L25+L26</f>
        <v>72848908</v>
      </c>
      <c r="M10" s="126">
        <f>M11+M12+M16+M20+M21+M22+M25+M26</f>
        <v>72848908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26">
        <f>SUM(J13:J15)</f>
        <v>14115704</v>
      </c>
      <c r="K12" s="126">
        <f>SUM(K13:K15)</f>
        <v>14115704</v>
      </c>
      <c r="L12" s="126">
        <f>SUM(L13:L15)</f>
        <v>14203045</v>
      </c>
      <c r="M12" s="126">
        <f>SUM(M13:M15)</f>
        <v>14203045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5673575</v>
      </c>
      <c r="K13" s="7">
        <v>5673575</v>
      </c>
      <c r="L13" s="7">
        <v>6449186</v>
      </c>
      <c r="M13" s="7">
        <v>6449186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27197</v>
      </c>
      <c r="K14" s="7">
        <v>27197</v>
      </c>
      <c r="L14" s="7">
        <v>31799</v>
      </c>
      <c r="M14" s="7">
        <v>31799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8414932</v>
      </c>
      <c r="K15" s="7">
        <v>8414932</v>
      </c>
      <c r="L15" s="7">
        <v>7722060</v>
      </c>
      <c r="M15" s="7">
        <v>7722060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26">
        <f>SUM(J17:J19)</f>
        <v>13401097</v>
      </c>
      <c r="K16" s="126">
        <f>SUM(K17:K19)</f>
        <v>13401097</v>
      </c>
      <c r="L16" s="126">
        <f>SUM(L17:L19)</f>
        <v>13867346</v>
      </c>
      <c r="M16" s="126">
        <f>SUM(M17:M19)</f>
        <v>13867346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7564301</v>
      </c>
      <c r="K17" s="7">
        <v>7564301</v>
      </c>
      <c r="L17" s="7">
        <v>7737223</v>
      </c>
      <c r="M17" s="7">
        <v>7737223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3871027</v>
      </c>
      <c r="K18" s="7">
        <v>3871027</v>
      </c>
      <c r="L18" s="7">
        <v>4104828</v>
      </c>
      <c r="M18" s="7">
        <v>4104828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1965769</v>
      </c>
      <c r="K19" s="7">
        <v>1965769</v>
      </c>
      <c r="L19" s="7">
        <v>2025295</v>
      </c>
      <c r="M19" s="7">
        <v>2025295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27165004</v>
      </c>
      <c r="K20" s="7">
        <v>27165004</v>
      </c>
      <c r="L20" s="7">
        <v>30605257</v>
      </c>
      <c r="M20" s="7">
        <v>30605257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8536180</v>
      </c>
      <c r="K21" s="7">
        <v>8536180</v>
      </c>
      <c r="L21" s="7">
        <v>11144240</v>
      </c>
      <c r="M21" s="7">
        <v>11144240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26">
        <f>SUM(J23:J24)</f>
        <v>659126</v>
      </c>
      <c r="K22" s="126">
        <f>SUM(K23:K24)</f>
        <v>659126</v>
      </c>
      <c r="L22" s="126">
        <f>SUM(L23:L24)</f>
        <v>0</v>
      </c>
      <c r="M22" s="126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659126</v>
      </c>
      <c r="K24" s="7">
        <v>659126</v>
      </c>
      <c r="L24" s="7"/>
      <c r="M24" s="7"/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6822909</v>
      </c>
      <c r="K26" s="7">
        <v>6822909</v>
      </c>
      <c r="L26" s="7">
        <v>3029020</v>
      </c>
      <c r="M26" s="7">
        <v>3029020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26">
        <f>SUM(J28:J32)</f>
        <v>828464</v>
      </c>
      <c r="K27" s="126">
        <f>SUM(K28:K32)</f>
        <v>828464</v>
      </c>
      <c r="L27" s="126">
        <f>SUM(L28:L32)</f>
        <v>3846056</v>
      </c>
      <c r="M27" s="126">
        <f>SUM(M28:M32)</f>
        <v>3846056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437718</v>
      </c>
      <c r="K28" s="7">
        <v>437718</v>
      </c>
      <c r="L28" s="7">
        <v>3328357</v>
      </c>
      <c r="M28" s="7">
        <v>3328357</v>
      </c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390746</v>
      </c>
      <c r="K29" s="7">
        <v>390746</v>
      </c>
      <c r="L29" s="7">
        <v>517699</v>
      </c>
      <c r="M29" s="7">
        <v>517699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26">
        <f>SUM(J34:J37)</f>
        <v>7587054</v>
      </c>
      <c r="K33" s="126">
        <f>SUM(K34:K37)</f>
        <v>7587054</v>
      </c>
      <c r="L33" s="126">
        <f>SUM(L34:L37)</f>
        <v>11935907</v>
      </c>
      <c r="M33" s="126">
        <f>SUM(M34:M37)</f>
        <v>11935907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7146624</v>
      </c>
      <c r="K34" s="7">
        <v>7146624</v>
      </c>
      <c r="L34" s="7">
        <v>11370880</v>
      </c>
      <c r="M34" s="7">
        <v>11370880</v>
      </c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440430</v>
      </c>
      <c r="K35" s="7">
        <v>440430</v>
      </c>
      <c r="L35" s="7">
        <v>565027</v>
      </c>
      <c r="M35" s="7">
        <v>565027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26">
        <f>J7+J27+J38+J40</f>
        <v>13276419</v>
      </c>
      <c r="K42" s="126">
        <f>K7+K27+K38+K40</f>
        <v>13276419</v>
      </c>
      <c r="L42" s="126">
        <f>L7+L27+L38+L40</f>
        <v>16797829</v>
      </c>
      <c r="M42" s="126">
        <f>M7+M27+M38+M40</f>
        <v>16797829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26">
        <f>J10+J33+J39+J41</f>
        <v>78287074</v>
      </c>
      <c r="K43" s="126">
        <f>K10+K33+K39+K41</f>
        <v>78287074</v>
      </c>
      <c r="L43" s="126">
        <f>L10+L33+L39+L41</f>
        <v>84784815</v>
      </c>
      <c r="M43" s="126">
        <f>M10+M33+M39+M41</f>
        <v>84784815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26">
        <f>J42-J43</f>
        <v>-65010655</v>
      </c>
      <c r="K44" s="126">
        <f>K42-K43</f>
        <v>-65010655</v>
      </c>
      <c r="L44" s="126">
        <f>L42-L43</f>
        <v>-67986986</v>
      </c>
      <c r="M44" s="126">
        <f>M42-M43</f>
        <v>-67986986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126">
        <f>IF(J43&gt;J42,J43-J42,0)</f>
        <v>65010655</v>
      </c>
      <c r="K46" s="126">
        <f>IF(K43&gt;K42,K43-K42,0)</f>
        <v>65010655</v>
      </c>
      <c r="L46" s="126">
        <f>IF(L43&gt;L42,L43-L42,0)</f>
        <v>67986986</v>
      </c>
      <c r="M46" s="126">
        <f>IF(M43&gt;M42,M43-M42,0)</f>
        <v>67986986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/>
      <c r="M47" s="7"/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26">
        <f>J44-J47</f>
        <v>-65010655</v>
      </c>
      <c r="K48" s="126">
        <f>K44-K47</f>
        <v>-65010655</v>
      </c>
      <c r="L48" s="126">
        <f>L44-L47</f>
        <v>-67986986</v>
      </c>
      <c r="M48" s="126">
        <f>M44-M47</f>
        <v>-67986986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130">
        <f>IF(J48&lt;0,-J48,0)</f>
        <v>65010655</v>
      </c>
      <c r="K50" s="130">
        <f>IF(K48&lt;0,-K48,0)</f>
        <v>65010655</v>
      </c>
      <c r="L50" s="130">
        <f>IF(L48&lt;0,-L48,0)</f>
        <v>67986986</v>
      </c>
      <c r="M50" s="130">
        <f>IF(M48&lt;0,-M48,0)</f>
        <v>67986986</v>
      </c>
    </row>
    <row r="51" spans="1:13" ht="12.75" customHeight="1">
      <c r="A51" s="209" t="s">
        <v>312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4"/>
      <c r="J52" s="54"/>
      <c r="K52" s="54"/>
      <c r="L52" s="54"/>
      <c r="M52" s="61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f>+J48</f>
        <v>-65010655</v>
      </c>
      <c r="K53" s="7">
        <f>+K48</f>
        <v>-65010655</v>
      </c>
      <c r="L53" s="7">
        <f>+L48</f>
        <v>-67986986</v>
      </c>
      <c r="M53" s="7">
        <f>+M48</f>
        <v>-67986986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9" t="s">
        <v>189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f>+J48</f>
        <v>-65010655</v>
      </c>
      <c r="K56" s="6">
        <f>+K48</f>
        <v>-65010655</v>
      </c>
      <c r="L56" s="6">
        <f>+L48</f>
        <v>-67986986</v>
      </c>
      <c r="M56" s="6">
        <f>+M48</f>
        <v>-67986986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130">
        <f>J56+J66</f>
        <v>-65010655</v>
      </c>
      <c r="K67" s="130">
        <f>K56+K66</f>
        <v>-65010655</v>
      </c>
      <c r="L67" s="130">
        <f>L56+L66</f>
        <v>-67986986</v>
      </c>
      <c r="M67" s="130">
        <f>M56+M66</f>
        <v>-67986986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>
        <f>+J67</f>
        <v>-65010655</v>
      </c>
      <c r="K70" s="7">
        <f>+K67</f>
        <v>-65010655</v>
      </c>
      <c r="L70" s="7">
        <f>+L67</f>
        <v>-67986986</v>
      </c>
      <c r="M70" s="7">
        <f>+M67</f>
        <v>-67986986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K56:M57 K66:M67 J56:J67 K53:M53 K58:L65 J53:J54 K54:L54 J70:J71 K71:L71 K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140625" style="52" customWidth="1"/>
    <col min="13" max="13" width="10.140625" style="52" bestFit="1" customWidth="1"/>
    <col min="14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338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7">
        <v>2</v>
      </c>
      <c r="J5" s="68" t="s">
        <v>283</v>
      </c>
      <c r="K5" s="68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7">
        <v>-65010655</v>
      </c>
      <c r="K7" s="7">
        <v>-67986986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27165004</v>
      </c>
      <c r="K8" s="7">
        <v>30605257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7">
        <v>7206025</v>
      </c>
      <c r="K9" s="7">
        <v>5800197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7">
        <v>6319105</v>
      </c>
      <c r="K10" s="7">
        <v>11030225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7">
        <v>0</v>
      </c>
      <c r="K11" s="7">
        <v>0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7">
        <v>24717494</v>
      </c>
      <c r="K12" s="7">
        <v>27062508</v>
      </c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131">
        <f>SUM(J7:J12)</f>
        <v>396973</v>
      </c>
      <c r="K13" s="126">
        <f>SUM(K7:K12)</f>
        <v>6511201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7">
        <v>0</v>
      </c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0</v>
      </c>
      <c r="K15" s="7">
        <v>0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420186</v>
      </c>
      <c r="K16" s="7">
        <v>381099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22699575</v>
      </c>
      <c r="K17" s="7">
        <v>27998414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131">
        <f>SUM(J14:J17)</f>
        <v>23119761</v>
      </c>
      <c r="K18" s="126">
        <f>SUM(K14:K17)</f>
        <v>28379513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131">
        <f>IF(J13&gt;J18,J13-J18,0)</f>
        <v>0</v>
      </c>
      <c r="K19" s="126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131">
        <f>IF(J18&gt;J13,J18-J13,0)</f>
        <v>22722788</v>
      </c>
      <c r="K20" s="126">
        <f>IF(K18&gt;K13,K18-K13,0)</f>
        <v>21868312</v>
      </c>
    </row>
    <row r="21" spans="1:11" ht="12.75">
      <c r="A21" s="209" t="s">
        <v>159</v>
      </c>
      <c r="B21" s="210"/>
      <c r="C21" s="210"/>
      <c r="D21" s="210"/>
      <c r="E21" s="210"/>
      <c r="F21" s="210"/>
      <c r="G21" s="210"/>
      <c r="H21" s="210"/>
      <c r="I21" s="261"/>
      <c r="J21" s="261"/>
      <c r="K21" s="262"/>
    </row>
    <row r="22" spans="1:13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7">
        <v>9967</v>
      </c>
      <c r="K22" s="7">
        <v>0</v>
      </c>
      <c r="M22" s="133"/>
    </row>
    <row r="23" spans="1:13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7">
        <v>0</v>
      </c>
      <c r="K23" s="7">
        <v>0</v>
      </c>
      <c r="M23" s="133"/>
    </row>
    <row r="24" spans="1:13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7">
        <v>127684</v>
      </c>
      <c r="K24" s="7">
        <v>57972</v>
      </c>
      <c r="M24" s="133"/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7">
        <v>0</v>
      </c>
      <c r="K25" s="7">
        <v>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0</v>
      </c>
      <c r="K26" s="7">
        <v>100703</v>
      </c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131">
        <f>SUM(J22:J26)</f>
        <v>137651</v>
      </c>
      <c r="K27" s="126">
        <f>SUM(K22:K26)</f>
        <v>158675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37615830</v>
      </c>
      <c r="K28" s="7">
        <v>3975722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46">
        <v>0</v>
      </c>
      <c r="K29" s="7">
        <v>0</v>
      </c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46">
        <v>0</v>
      </c>
      <c r="K30" s="7">
        <v>0</v>
      </c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131">
        <f>SUM(J28:J30)</f>
        <v>37615830</v>
      </c>
      <c r="K31" s="126">
        <f>SUM(K28:K30)</f>
        <v>3975722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131">
        <f>IF(J31&gt;J27,J31-J27,0)</f>
        <v>37478179</v>
      </c>
      <c r="K33" s="126">
        <f>IF(K31&gt;K27,K31-K27,0)</f>
        <v>3817047</v>
      </c>
    </row>
    <row r="34" spans="1:11" ht="12.75">
      <c r="A34" s="209" t="s">
        <v>160</v>
      </c>
      <c r="B34" s="210"/>
      <c r="C34" s="210"/>
      <c r="D34" s="210"/>
      <c r="E34" s="210"/>
      <c r="F34" s="210"/>
      <c r="G34" s="210"/>
      <c r="H34" s="210"/>
      <c r="I34" s="261"/>
      <c r="J34" s="261"/>
      <c r="K34" s="262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46">
        <v>0</v>
      </c>
      <c r="K35" s="7">
        <v>0</v>
      </c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79998392</v>
      </c>
      <c r="K36" s="7">
        <v>48467118</v>
      </c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46">
        <v>0</v>
      </c>
      <c r="K37" s="7">
        <v>0</v>
      </c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131">
        <f>SUM(J35:J37)</f>
        <v>79998392</v>
      </c>
      <c r="K38" s="126">
        <f>SUM(K35:K37)</f>
        <v>48467118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24252589</v>
      </c>
      <c r="K39" s="7">
        <v>23834685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46">
        <v>0</v>
      </c>
      <c r="K40" s="7">
        <v>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46">
        <v>0</v>
      </c>
      <c r="K41" s="7">
        <v>0</v>
      </c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46">
        <v>0</v>
      </c>
      <c r="K42" s="7">
        <v>0</v>
      </c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46">
        <v>0</v>
      </c>
      <c r="K43" s="7">
        <v>0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131">
        <f>SUM(J39:J43)</f>
        <v>24252589</v>
      </c>
      <c r="K44" s="126">
        <f>SUM(K39:K43)</f>
        <v>23834685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131">
        <f>IF(J38&gt;J44,J38-J44,0)</f>
        <v>55745803</v>
      </c>
      <c r="K45" s="126">
        <f>IF(K38&gt;K44,K38-K44,0)</f>
        <v>24632433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131">
        <f>IF(J19-J20+J32-J33+J45-J46&gt;0,J19-J20+J32-J33+J45-J46,0)</f>
        <v>0</v>
      </c>
      <c r="K47" s="126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131">
        <f>IF(J20-J19+J33-J32+J46-J45&gt;0,J20-J19+J33-J32+J46-J45,0)</f>
        <v>4455164</v>
      </c>
      <c r="K48" s="126">
        <f>IF(K20-K19+K33-K32+K46-K45&gt;0,K20-K19+K33-K32+K46-K45,0)</f>
        <v>1052926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8105482</v>
      </c>
      <c r="K49" s="7">
        <v>3650318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134">
        <f>+J47</f>
        <v>0</v>
      </c>
      <c r="K50" s="46">
        <f>+K47</f>
        <v>0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134">
        <f>+J48</f>
        <v>4455164</v>
      </c>
      <c r="K51" s="46">
        <f>+K48</f>
        <v>1052926</v>
      </c>
    </row>
    <row r="52" spans="1:11" ht="12.75">
      <c r="A52" s="199" t="s">
        <v>177</v>
      </c>
      <c r="B52" s="200"/>
      <c r="C52" s="200"/>
      <c r="D52" s="200"/>
      <c r="E52" s="200"/>
      <c r="F52" s="200"/>
      <c r="G52" s="200"/>
      <c r="H52" s="200"/>
      <c r="I52" s="4">
        <v>44</v>
      </c>
      <c r="J52" s="132">
        <f>J49+J50-J51</f>
        <v>3650318</v>
      </c>
      <c r="K52" s="130">
        <f>K49+K50-K51</f>
        <v>2597392</v>
      </c>
    </row>
    <row r="54" ht="12.75">
      <c r="K54" s="133"/>
    </row>
    <row r="57" ht="12.75">
      <c r="K57" s="133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22:K26 J14:K17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5" t="s">
        <v>279</v>
      </c>
      <c r="J4" s="66" t="s">
        <v>319</v>
      </c>
      <c r="K4" s="66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1">
        <v>2</v>
      </c>
      <c r="J5" s="72" t="s">
        <v>283</v>
      </c>
      <c r="K5" s="72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0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1"/>
      <c r="J22" s="261"/>
      <c r="K22" s="262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1">
        <v>0</v>
      </c>
      <c r="J35" s="261"/>
      <c r="K35" s="262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6384" width="9.140625" style="75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4"/>
    </row>
    <row r="2" spans="1:12" ht="15.75">
      <c r="A2" s="42"/>
      <c r="B2" s="73"/>
      <c r="C2" s="279" t="s">
        <v>282</v>
      </c>
      <c r="D2" s="279"/>
      <c r="E2" s="76">
        <v>40909</v>
      </c>
      <c r="F2" s="43" t="s">
        <v>250</v>
      </c>
      <c r="G2" s="280">
        <v>40999</v>
      </c>
      <c r="H2" s="281"/>
      <c r="I2" s="73"/>
      <c r="J2" s="73"/>
      <c r="K2" s="73"/>
      <c r="L2" s="77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9" t="s">
        <v>305</v>
      </c>
      <c r="J3" s="80" t="s">
        <v>150</v>
      </c>
      <c r="K3" s="80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2">
        <v>2</v>
      </c>
      <c r="J4" s="81" t="s">
        <v>283</v>
      </c>
      <c r="K4" s="81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1164040520</v>
      </c>
      <c r="K5" s="45">
        <v>1164040520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0</v>
      </c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17461484</v>
      </c>
      <c r="K7" s="46">
        <v>17461484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-271925186</v>
      </c>
      <c r="K8" s="46">
        <v>-279536686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-7611501</v>
      </c>
      <c r="K9" s="46">
        <v>-67986986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0</v>
      </c>
      <c r="K10" s="46">
        <v>0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>
        <v>0</v>
      </c>
      <c r="K11" s="46">
        <v>0</v>
      </c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0</v>
      </c>
      <c r="K12" s="46">
        <v>0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36150000</v>
      </c>
      <c r="K13" s="46">
        <v>36150000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126">
        <f>SUM(J5:J13)</f>
        <v>938115317</v>
      </c>
      <c r="K14" s="126">
        <f>SUM(K5:K13)</f>
        <v>870128332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>
        <f>+J14</f>
        <v>938115317</v>
      </c>
      <c r="K23" s="45">
        <f>+K14</f>
        <v>870128332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78"/>
      <c r="K24" s="78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dtargus</cp:lastModifiedBy>
  <cp:lastPrinted>2011-04-26T06:38:47Z</cp:lastPrinted>
  <dcterms:created xsi:type="dcterms:W3CDTF">2008-10-17T11:51:54Z</dcterms:created>
  <dcterms:modified xsi:type="dcterms:W3CDTF">2012-04-26T16:00:30Z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