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164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<sst xmlns="http://schemas.openxmlformats.org/spreadsheetml/2006/main" count="398" uniqueCount="345">
  <si>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</si>
  <si>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</si>
  <si>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</si>
  <si>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</si>
  <si>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</si>
  <si>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</si>
  <si>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</si>
  <si>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</si>
  <si>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</si>
  <si>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</si>
  <si>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</si>
  <si>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</si>
  <si>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</si>
  <si>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</si>
  <si>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</si>
  <si>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</si>
  <si>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</si>
  <si>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</si>
  <si>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</si>
  <si>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</si>
  <si>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</si>
  <si>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</si>
  <si>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</si>
  <si>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</si>
  <si>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</si>
  <si>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</si>
  <si>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</si>
  <si>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</si>
  <si>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</si>
  <si>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</si>
  <si>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</si>
  <si>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</si>
  <si>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</si>
  <si>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</si>
  <si>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</si>
  <si>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</si>
  <si>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</si>
  <si>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</si>
  <si>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</si>
  <si>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</si>
  <si>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</si>
  <si>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</si>
  <si>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</si>
  <si>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</si>
  <si>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</si>
  <si>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</si>
  <si>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</si>
  <si>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</si>
  <si>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</si>
  <si>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</si>
  <si>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</si>
  <si>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</si>
  <si>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</si>
  <si>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</si>
  <si>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</si>
  <si>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</si>
  <si>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</si>
  <si>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</si>
  <si>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</si>
  <si>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</si>
  <si>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</si>
  <si>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</si>
  <si>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</si>
  <si>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</si>
  <si>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</si>
  <si>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</si>
  <si>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</si>
  <si>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</si>
  <si>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</si>
  <si>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</si>
  <si>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</si>
  <si>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</si>
  <si>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</si>
  <si>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</si>
  <si>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</si>
  <si>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</si>
  <si>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</si>
  <si>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</si>
  <si>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</si>
  <si>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</si>
  <si>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</si>
  <si>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</si>
  <si>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</si>
  <si>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</si>
  <si>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</si>
  <si>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</si>
  <si>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</si>
  <si>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</si>
  <si>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</si>
  <si>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</si>
  <si>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</si>
  <si>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</si>
  <si>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</si>
  <si>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</si>
  <si>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</si>
  <si>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</si>
  <si>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</si>
  <si>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</si>
  <si>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</si>
  <si>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</si>
  <si>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</si>
  <si>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</si>
  <si>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</si>
  <si>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</si>
  <si>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</si>
  <si>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</si>
  <si>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</si>
  <si>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</si>
  <si>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</si>
  <si>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</si>
  <si>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</si>
  <si>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</si>
  <si>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</si>
  <si>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</si>
  <si>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</si>
  <si>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</si>
  <si>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</si>
  <si>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</si>
  <si>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</si>
  <si>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</si>
  <si>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</si>
  <si>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</si>
  <si>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</si>
  <si>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</si>
  <si>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</si>
  <si>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</si>
  <si>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</si>
  <si>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</si>
  <si>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</si>
  <si>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</si>
  <si>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</si>
  <si>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</si>
  <si>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</si>
  <si>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</si>
  <si>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</si>
  <si>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</si>
  <si>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</si>
  <si>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</si>
  <si>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</si>
  <si>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</si>
  <si>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</si>
  <si>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</si>
  <si>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</si>
  <si>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</si>
  <si>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</si>
  <si>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</si>
  <si>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</si>
  <si>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</si>
  <si>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</si>
  <si>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</si>
  <si>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</si>
  <si>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</si>
  <si>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</si>
  <si>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</si>
  <si>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</si>
  <si>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</si>
  <si>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</si>
  <si>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</si>
  <si>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</si>
  <si>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</si>
  <si>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</si>
  <si>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</si>
  <si>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</si>
  <si>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</si>
  <si>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</si>
  <si>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</si>
  <si>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</si>
  <si>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</si>
  <si>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</si>
  <si>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</si>
  <si>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</si>
  <si>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</si>
  <si>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</si>
  <si>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</si>
  <si>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</si>
  <si>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</si>
  <si>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</si>
  <si>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</si>
  <si>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</si>
  <si>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</si>
  <si>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</si>
  <si>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</si>
  <si>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</si>
  <si>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</si>
  <si>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</si>
  <si>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</si>
  <si>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</si>
  <si>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</si>
  <si>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</si>
  <si>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</si>
  <si>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</si>
  <si>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</si>
  <si>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</si>
  <si>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</si>
  <si>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</si>
  <si>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</si>
  <si>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</si>
  <si>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</si>
  <si>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</si>
  <si>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</si>
  <si>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</si>
  <si>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</si>
  <si>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</si>
  <si>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</si>
  <si>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</si>
  <si>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</si>
  <si>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</si>
  <si>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</si>
  <si>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</si>
  <si>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</si>
  <si>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</si>
  <si>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</si>
  <si>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</si>
  <si>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</si>
  <si>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</si>
  <si>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</si>
  <si>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</si>
  <si>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</si>
  <si>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</si>
  <si>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</si>
  <si>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</si>
  <si>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</si>
  <si>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</si>
  <si>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</si>
  <si>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</si>
  <si>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</si>
  <si>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</si>
  <si>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</si>
  <si>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</si>
  <si>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</si>
  <si>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</si>
  <si>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</si>
  <si>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</si>
  <si>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</si>
  <si>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</si>
  <si>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</si>
  <si>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</si>
  <si>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</si>
  <si>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</si>
  <si>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</si>
  <si>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</si>
  <si>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</si>
  <si>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</si>
  <si>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</si>
  <si>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</si>
  <si>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</si>
  <si>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</si>
  <si>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</si>
  <si>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</si>
  <si>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</si>
  <si>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</si>
  <si>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</si>
  <si>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</si>
  <si>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</si>
  <si>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</si>
  <si>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</si>
  <si>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</si>
  <si>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</si>
  <si>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</si>
  <si>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</si>
  <si>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</si>
  <si>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</si>
  <si>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</si>
  <si>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</si>
  <si>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</si>
  <si>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</si>
  <si>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</si>
  <si>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</si>
  <si>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</si>
  <si>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</si>
  <si>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</si>
  <si>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</si>
  <si>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</si>
  <si>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</si>
  <si>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</si>
  <si>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</si>
  <si>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</si>
  <si>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</si>
  <si>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</si>
  <si>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</si>
  <si>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</si>
  <si>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</si>
  <si>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</si>
  <si>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</si>
  <si>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</si>
  <si>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</si>
  <si>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</si>
  <si>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</si>
  <si>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</si>
  <si>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</si>
  <si>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</si>
  <si>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</si>
  <si>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</si>
  <si>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</si>
  <si>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</si>
  <si>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</si>
  <si>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</si>
  <si>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</si>
  <si>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</si>
  <si>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</si>
  <si>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</si>
  <si>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</si>
  <si>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</si>
  <si>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</si>
  <si>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</si>
  <si>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</si>
  <si>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</si>
  <si>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</si>
  <si>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</si>
  <si>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</si>
  <si>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</si>
  <si>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</si>
  <si>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</si>
  <si>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</si>
  <si>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</si>
  <si>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</si>
  <si>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</si>
  <si>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</si>
  <si>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</si>
  <si>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</si>
  <si>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</si>
  <si>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</si>
  <si>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</si>
  <si>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01919016</t>
  </si>
  <si>
    <t>040210687</t>
  </si>
  <si>
    <t>25190869349</t>
  </si>
  <si>
    <t>MAISTRA d.d.</t>
  </si>
  <si>
    <t>ROVINJ</t>
  </si>
  <si>
    <t>Obala Vladimira Nazora 6</t>
  </si>
  <si>
    <t>maistra@maistra.hr</t>
  </si>
  <si>
    <t>www.maistra.hr</t>
  </si>
  <si>
    <t>ISTARSKA</t>
  </si>
  <si>
    <t>5510</t>
  </si>
  <si>
    <t>052 / 800 366</t>
  </si>
  <si>
    <t>POPOVIĆ TOMISLAV</t>
  </si>
  <si>
    <t>Obveznik: MAISTRA d.d.</t>
  </si>
  <si>
    <t>DA</t>
  </si>
  <si>
    <t>SLOBODNA KATARINA d.o.o.</t>
  </si>
  <si>
    <t>01904671</t>
  </si>
  <si>
    <t>stanje na dan 30.06.2012.</t>
  </si>
  <si>
    <t>BERTOŠA SONJA</t>
  </si>
  <si>
    <t>052 / 800 364</t>
  </si>
  <si>
    <t>sonja.bertosa@maistra.hr</t>
  </si>
  <si>
    <t>u razdoblju 01.01.2012.. do 30.06.2012.</t>
  </si>
  <si>
    <t>u razdoblju 01.01.2011. do 30.06.2011.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</si>
</sst>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16" borderId="1" applyNumberFormat="0" applyFont="0" applyAlignment="0" applyProtection="0"/>
    <xf numFmtId="0" fontId="2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2" applyNumberFormat="0" applyAlignment="0" applyProtection="0"/>
    <xf numFmtId="0" fontId="25" fillId="21" borderId="3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3" fillId="23" borderId="8" applyNumberFormat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7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4" fillId="0" borderId="25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43" fontId="0" fillId="0" borderId="0" xfId="63" applyFont="1" applyFill="1" applyAlignment="1">
      <alignment/>
    </xf>
    <xf numFmtId="0" fontId="3" fillId="0" borderId="0" xfId="51" applyFont="1" applyBorder="1" applyAlignment="1">
      <alignment horizontal="center" vertical="center"/>
      <protection/>
    </xf>
    <xf numFmtId="0" fontId="2" fillId="0" borderId="29" xfId="5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17" xfId="51" applyFont="1" applyBorder="1" applyAlignment="1" applyProtection="1">
      <alignment vertical="top" wrapText="1"/>
      <protection hidden="1"/>
    </xf>
    <xf numFmtId="0" fontId="2" fillId="0" borderId="28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51" applyFont="1" applyFill="1" applyBorder="1" applyAlignment="1">
      <alignment horizontal="left" vertical="center"/>
      <protection/>
    </xf>
    <xf numFmtId="0" fontId="18" fillId="0" borderId="0" xfId="56" applyFont="1" applyBorder="1" applyAlignment="1" applyProtection="1">
      <alignment horizontal="left"/>
      <protection hidden="1"/>
    </xf>
    <xf numFmtId="0" fontId="19" fillId="0" borderId="0" xfId="56" applyFont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6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stra@maistra.hr" TargetMode="External" /><Relationship Id="rId2" Type="http://schemas.openxmlformats.org/officeDocument/2006/relationships/hyperlink" Target="mailto:sonja.bertosa@maist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2" t="s">
        <v>249</v>
      </c>
      <c r="B2" s="193"/>
      <c r="C2" s="193"/>
      <c r="D2" s="194"/>
      <c r="E2" s="118">
        <v>40909</v>
      </c>
      <c r="F2" s="12"/>
      <c r="G2" s="13" t="s">
        <v>250</v>
      </c>
      <c r="H2" s="118">
        <v>41090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5" t="s">
        <v>317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9" t="s">
        <v>251</v>
      </c>
      <c r="B6" s="150"/>
      <c r="C6" s="170" t="s">
        <v>323</v>
      </c>
      <c r="D6" s="171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8" t="s">
        <v>252</v>
      </c>
      <c r="B8" s="199"/>
      <c r="C8" s="170" t="s">
        <v>324</v>
      </c>
      <c r="D8" s="171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62" t="s">
        <v>253</v>
      </c>
      <c r="B10" s="190"/>
      <c r="C10" s="170" t="s">
        <v>325</v>
      </c>
      <c r="D10" s="171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9" t="s">
        <v>254</v>
      </c>
      <c r="B12" s="150"/>
      <c r="C12" s="164" t="s">
        <v>326</v>
      </c>
      <c r="D12" s="187"/>
      <c r="E12" s="187"/>
      <c r="F12" s="187"/>
      <c r="G12" s="187"/>
      <c r="H12" s="187"/>
      <c r="I12" s="151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9" t="s">
        <v>255</v>
      </c>
      <c r="B14" s="150"/>
      <c r="C14" s="188">
        <v>52210</v>
      </c>
      <c r="D14" s="189"/>
      <c r="E14" s="16"/>
      <c r="F14" s="164" t="s">
        <v>327</v>
      </c>
      <c r="G14" s="187"/>
      <c r="H14" s="187"/>
      <c r="I14" s="151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9" t="s">
        <v>256</v>
      </c>
      <c r="B16" s="150"/>
      <c r="C16" s="164" t="s">
        <v>328</v>
      </c>
      <c r="D16" s="187"/>
      <c r="E16" s="187"/>
      <c r="F16" s="187"/>
      <c r="G16" s="187"/>
      <c r="H16" s="187"/>
      <c r="I16" s="151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9" t="s">
        <v>257</v>
      </c>
      <c r="B18" s="150"/>
      <c r="C18" s="183" t="s">
        <v>329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9" t="s">
        <v>258</v>
      </c>
      <c r="B20" s="150"/>
      <c r="C20" s="183" t="s">
        <v>330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9" t="s">
        <v>259</v>
      </c>
      <c r="B22" s="150"/>
      <c r="C22" s="119">
        <v>374</v>
      </c>
      <c r="D22" s="164" t="s">
        <v>327</v>
      </c>
      <c r="E22" s="180"/>
      <c r="F22" s="181"/>
      <c r="G22" s="149"/>
      <c r="H22" s="186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9" t="s">
        <v>260</v>
      </c>
      <c r="B24" s="150"/>
      <c r="C24" s="119">
        <v>18</v>
      </c>
      <c r="D24" s="164" t="s">
        <v>331</v>
      </c>
      <c r="E24" s="180"/>
      <c r="F24" s="180"/>
      <c r="G24" s="181"/>
      <c r="H24" s="51" t="s">
        <v>261</v>
      </c>
      <c r="I24" s="120">
        <v>1664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9" t="s">
        <v>262</v>
      </c>
      <c r="B26" s="150"/>
      <c r="C26" s="121" t="s">
        <v>336</v>
      </c>
      <c r="D26" s="25"/>
      <c r="E26" s="33"/>
      <c r="F26" s="24"/>
      <c r="G26" s="182" t="s">
        <v>263</v>
      </c>
      <c r="H26" s="150"/>
      <c r="I26" s="122" t="s">
        <v>332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39" t="s">
        <v>264</v>
      </c>
      <c r="B28" s="140"/>
      <c r="C28" s="141"/>
      <c r="D28" s="141"/>
      <c r="E28" s="137" t="s">
        <v>265</v>
      </c>
      <c r="F28" s="177"/>
      <c r="G28" s="177"/>
      <c r="H28" s="178" t="s">
        <v>266</v>
      </c>
      <c r="I28" s="179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44" t="s">
        <v>337</v>
      </c>
      <c r="B30" s="146"/>
      <c r="C30" s="146"/>
      <c r="D30" s="138"/>
      <c r="E30" s="144" t="s">
        <v>327</v>
      </c>
      <c r="F30" s="146"/>
      <c r="G30" s="138"/>
      <c r="H30" s="170" t="s">
        <v>338</v>
      </c>
      <c r="I30" s="171"/>
      <c r="J30" s="10"/>
      <c r="K30" s="10"/>
      <c r="L30" s="10"/>
    </row>
    <row r="31" spans="1:12" ht="12.75">
      <c r="A31" s="106"/>
      <c r="B31" s="22"/>
      <c r="C31" s="21"/>
      <c r="D31" s="145"/>
      <c r="E31" s="145"/>
      <c r="F31" s="145"/>
      <c r="G31" s="145"/>
      <c r="H31" s="16"/>
      <c r="I31" s="99"/>
      <c r="J31" s="10"/>
      <c r="K31" s="10"/>
      <c r="L31" s="10"/>
    </row>
    <row r="32" spans="1:12" ht="12.75">
      <c r="A32" s="144"/>
      <c r="B32" s="146"/>
      <c r="C32" s="146"/>
      <c r="D32" s="138"/>
      <c r="E32" s="144"/>
      <c r="F32" s="146"/>
      <c r="G32" s="138"/>
      <c r="H32" s="170"/>
      <c r="I32" s="171"/>
      <c r="J32" s="10"/>
      <c r="K32" s="10"/>
      <c r="L32" s="10"/>
    </row>
    <row r="33" spans="1:12" ht="12.75">
      <c r="A33" s="106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44"/>
      <c r="B34" s="154"/>
      <c r="C34" s="154"/>
      <c r="D34" s="155"/>
      <c r="E34" s="144"/>
      <c r="F34" s="154"/>
      <c r="G34" s="154"/>
      <c r="H34" s="170"/>
      <c r="I34" s="171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44"/>
      <c r="B36" s="154"/>
      <c r="C36" s="154"/>
      <c r="D36" s="155"/>
      <c r="E36" s="144"/>
      <c r="F36" s="154"/>
      <c r="G36" s="154"/>
      <c r="H36" s="170"/>
      <c r="I36" s="171"/>
      <c r="J36" s="10"/>
      <c r="K36" s="10"/>
      <c r="L36" s="10"/>
    </row>
    <row r="37" spans="1:12" ht="12.75">
      <c r="A37" s="101"/>
      <c r="B37" s="30"/>
      <c r="C37" s="147"/>
      <c r="D37" s="142"/>
      <c r="E37" s="16"/>
      <c r="F37" s="147"/>
      <c r="G37" s="142"/>
      <c r="H37" s="16"/>
      <c r="I37" s="93"/>
      <c r="J37" s="10"/>
      <c r="K37" s="10"/>
      <c r="L37" s="10"/>
    </row>
    <row r="38" spans="1:12" ht="12.75">
      <c r="A38" s="144"/>
      <c r="B38" s="154"/>
      <c r="C38" s="154"/>
      <c r="D38" s="155"/>
      <c r="E38" s="144"/>
      <c r="F38" s="154"/>
      <c r="G38" s="154"/>
      <c r="H38" s="170"/>
      <c r="I38" s="171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44"/>
      <c r="B40" s="154"/>
      <c r="C40" s="154"/>
      <c r="D40" s="155"/>
      <c r="E40" s="144"/>
      <c r="F40" s="154"/>
      <c r="G40" s="154"/>
      <c r="H40" s="170"/>
      <c r="I40" s="171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62" t="s">
        <v>267</v>
      </c>
      <c r="B44" s="163"/>
      <c r="C44" s="170"/>
      <c r="D44" s="171"/>
      <c r="E44" s="26"/>
      <c r="F44" s="164"/>
      <c r="G44" s="154"/>
      <c r="H44" s="154"/>
      <c r="I44" s="155"/>
      <c r="J44" s="10"/>
      <c r="K44" s="10"/>
      <c r="L44" s="10"/>
    </row>
    <row r="45" spans="1:12" ht="12.75">
      <c r="A45" s="101"/>
      <c r="B45" s="30"/>
      <c r="C45" s="147"/>
      <c r="D45" s="142"/>
      <c r="E45" s="16"/>
      <c r="F45" s="147"/>
      <c r="G45" s="143"/>
      <c r="H45" s="35"/>
      <c r="I45" s="105"/>
      <c r="J45" s="10"/>
      <c r="K45" s="10"/>
      <c r="L45" s="10"/>
    </row>
    <row r="46" spans="1:12" ht="12.75">
      <c r="A46" s="162" t="s">
        <v>268</v>
      </c>
      <c r="B46" s="163"/>
      <c r="C46" s="164" t="s">
        <v>340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62" t="s">
        <v>270</v>
      </c>
      <c r="B48" s="163"/>
      <c r="C48" s="167" t="s">
        <v>341</v>
      </c>
      <c r="D48" s="168"/>
      <c r="E48" s="169"/>
      <c r="F48" s="16"/>
      <c r="G48" s="51" t="s">
        <v>271</v>
      </c>
      <c r="H48" s="167" t="s">
        <v>333</v>
      </c>
      <c r="I48" s="16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62" t="s">
        <v>257</v>
      </c>
      <c r="B50" s="163"/>
      <c r="C50" s="148" t="s">
        <v>342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9" t="s">
        <v>272</v>
      </c>
      <c r="B52" s="150"/>
      <c r="C52" s="167" t="s">
        <v>334</v>
      </c>
      <c r="D52" s="168"/>
      <c r="E52" s="168"/>
      <c r="F52" s="168"/>
      <c r="G52" s="168"/>
      <c r="H52" s="168"/>
      <c r="I52" s="151"/>
      <c r="J52" s="10"/>
      <c r="K52" s="10"/>
      <c r="L52" s="10"/>
    </row>
    <row r="53" spans="1:12" ht="12.75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2" t="s">
        <v>274</v>
      </c>
      <c r="C55" s="153"/>
      <c r="D55" s="153"/>
      <c r="E55" s="153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6" t="s">
        <v>306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6"/>
      <c r="B57" s="156" t="s">
        <v>307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ht="12.75">
      <c r="A58" s="106"/>
      <c r="B58" s="156" t="s">
        <v>308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6"/>
      <c r="B59" s="156" t="s">
        <v>309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2" t="s">
        <v>277</v>
      </c>
      <c r="H62" s="173"/>
      <c r="I62" s="17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75"/>
      <c r="H63" s="176"/>
      <c r="I63" s="117"/>
      <c r="J63" s="10"/>
      <c r="K63" s="10"/>
      <c r="L63" s="10"/>
    </row>
  </sheetData>
  <sheetProtection/>
  <protectedRanges>
    <protectedRange sqref="E2 H2 C6:D6 C8:D8 C10:D10 C12:I12 C14:D14 F14:I14 C16:I16 A34:D34 C20:I20 C24:G24 C22:F22 C26 I26 I24 A30:I30 A32:I32" name="Range1"/>
    <protectedRange sqref="C18:I18" name="Range1_2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stra@maistra.hr"/>
    <hyperlink ref="C50" r:id="rId2" display="sonja.bertosa@maistr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SheetLayoutView="110" zoomScalePageLayoutView="0" workbookViewId="0" topLeftCell="A37">
      <selection activeCell="N33" sqref="N33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2.28125" style="52" customWidth="1"/>
    <col min="12" max="12" width="9.140625" style="52" customWidth="1"/>
    <col min="13" max="13" width="10.140625" style="52" bestFit="1" customWidth="1"/>
    <col min="14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339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335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7" t="s">
        <v>278</v>
      </c>
      <c r="J4" s="58" t="s">
        <v>319</v>
      </c>
      <c r="K4" s="59" t="s">
        <v>320</v>
      </c>
    </row>
    <row r="5" spans="1:11" ht="12.75">
      <c r="A5" s="208">
        <v>1</v>
      </c>
      <c r="B5" s="208"/>
      <c r="C5" s="208"/>
      <c r="D5" s="208"/>
      <c r="E5" s="208"/>
      <c r="F5" s="208"/>
      <c r="G5" s="208"/>
      <c r="H5" s="208"/>
      <c r="I5" s="56">
        <v>2</v>
      </c>
      <c r="J5" s="55">
        <v>3</v>
      </c>
      <c r="K5" s="55">
        <v>4</v>
      </c>
    </row>
    <row r="6" spans="1:11" ht="12.75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1"/>
    </row>
    <row r="7" spans="1:11" ht="12.75">
      <c r="A7" s="212" t="s">
        <v>60</v>
      </c>
      <c r="B7" s="213"/>
      <c r="C7" s="213"/>
      <c r="D7" s="213"/>
      <c r="E7" s="213"/>
      <c r="F7" s="213"/>
      <c r="G7" s="213"/>
      <c r="H7" s="214"/>
      <c r="I7" s="3">
        <v>1</v>
      </c>
      <c r="J7" s="129"/>
      <c r="K7" s="129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26">
        <f>J9+J16+J26+J35+J39</f>
        <v>2068604967</v>
      </c>
      <c r="K8" s="126">
        <f>K9+K16+K26+K35+K39</f>
        <v>2029590134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126">
        <f>SUM(J10:J15)</f>
        <v>39868965</v>
      </c>
      <c r="K9" s="126">
        <f>SUM(K10:K15)</f>
        <v>39289841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>
        <v>0</v>
      </c>
      <c r="K10" s="7">
        <v>0</v>
      </c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5500805</v>
      </c>
      <c r="K11" s="7">
        <v>4711690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34360000</v>
      </c>
      <c r="K12" s="7">
        <v>34360000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>
        <v>0</v>
      </c>
      <c r="K13" s="7">
        <v>0</v>
      </c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>
        <v>8160</v>
      </c>
      <c r="K14" s="7">
        <v>218151</v>
      </c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0</v>
      </c>
      <c r="K15" s="7">
        <v>0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126">
        <f>SUM(J17:J25)</f>
        <v>2012381287</v>
      </c>
      <c r="K16" s="126">
        <f>SUM(K17:K25)</f>
        <v>1973945579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182242136</v>
      </c>
      <c r="K17" s="7">
        <v>192321640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1472497650</v>
      </c>
      <c r="K18" s="7">
        <v>1475937185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133225960</v>
      </c>
      <c r="K19" s="7">
        <v>128422783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115956006</v>
      </c>
      <c r="K20" s="7">
        <v>102327842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4520447</v>
      </c>
      <c r="K22" s="7">
        <v>256817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43856129</v>
      </c>
      <c r="K23" s="7">
        <v>64720105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10206682</v>
      </c>
      <c r="K24" s="7">
        <v>9959207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49876277</v>
      </c>
      <c r="K25" s="7">
        <v>0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126">
        <f>SUM(J27:J34)</f>
        <v>408092</v>
      </c>
      <c r="K26" s="126">
        <f>SUM(K27:K34)</f>
        <v>408092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19000</v>
      </c>
      <c r="K27" s="7">
        <v>19000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0</v>
      </c>
      <c r="K29" s="7">
        <v>0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0</v>
      </c>
      <c r="K31" s="7">
        <v>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389092</v>
      </c>
      <c r="K32" s="7">
        <v>389092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0</v>
      </c>
      <c r="K33" s="7">
        <v>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0</v>
      </c>
      <c r="K34" s="7">
        <v>0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>
        <v>0</v>
      </c>
      <c r="K36" s="7">
        <v>0</v>
      </c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0</v>
      </c>
      <c r="K37" s="7">
        <v>0</v>
      </c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0</v>
      </c>
      <c r="K38" s="7">
        <v>0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135">
        <v>15946623</v>
      </c>
      <c r="K39" s="127">
        <v>15946622</v>
      </c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6">
        <f>J41+J49+J56+J64</f>
        <v>38116317</v>
      </c>
      <c r="K40" s="126">
        <f>K41+K49+K56+K64</f>
        <v>82812184</v>
      </c>
    </row>
    <row r="41" spans="1:13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126">
        <f>SUM(J42:J48)</f>
        <v>3887017</v>
      </c>
      <c r="K41" s="126">
        <f>SUM(K42:K48)</f>
        <v>8177483</v>
      </c>
      <c r="M41" s="133"/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3762396</v>
      </c>
      <c r="K42" s="7">
        <v>7871095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0</v>
      </c>
      <c r="K44" s="7">
        <v>0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122484</v>
      </c>
      <c r="K45" s="7">
        <v>304251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0</v>
      </c>
      <c r="K46" s="7">
        <v>0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2137</v>
      </c>
      <c r="K47" s="7">
        <v>2137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3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126">
        <f>SUM(J50:J55)</f>
        <v>27213055</v>
      </c>
      <c r="K49" s="126">
        <f>SUM(K50:K55)</f>
        <v>57982661</v>
      </c>
      <c r="M49" s="133"/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1130236</v>
      </c>
      <c r="K50" s="7">
        <v>1145594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18285728</v>
      </c>
      <c r="K51" s="7">
        <v>48478980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0</v>
      </c>
      <c r="K52" s="7"/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200629</v>
      </c>
      <c r="K53" s="7">
        <v>945434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5967469</v>
      </c>
      <c r="K54" s="7">
        <v>1455262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1628993</v>
      </c>
      <c r="K55" s="7">
        <v>5957391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126">
        <f>SUM(J57:J63)</f>
        <v>2724069</v>
      </c>
      <c r="K56" s="126">
        <f>SUM(K57:K63)</f>
        <v>2374069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>
        <v>0</v>
      </c>
      <c r="K57" s="7">
        <v>0</v>
      </c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0</v>
      </c>
      <c r="K58" s="7">
        <v>0</v>
      </c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>
        <v>0</v>
      </c>
      <c r="K59" s="7">
        <v>0</v>
      </c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>
        <v>0</v>
      </c>
      <c r="K60" s="7">
        <v>0</v>
      </c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2348552</v>
      </c>
      <c r="K61" s="7">
        <v>2348552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375517</v>
      </c>
      <c r="K62" s="7">
        <v>25517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0</v>
      </c>
      <c r="K63" s="7">
        <v>0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135">
        <v>4292176</v>
      </c>
      <c r="K64" s="127">
        <v>14277971</v>
      </c>
    </row>
    <row r="65" spans="1:13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135">
        <v>2664553</v>
      </c>
      <c r="K65" s="127">
        <v>2641044</v>
      </c>
      <c r="M65" s="133"/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6">
        <f>J7+J8+J40+J65</f>
        <v>2109385837</v>
      </c>
      <c r="K66" s="126">
        <f>K7+K8+K40+K65</f>
        <v>2115043362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24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12" t="s">
        <v>191</v>
      </c>
      <c r="B69" s="213"/>
      <c r="C69" s="213"/>
      <c r="D69" s="213"/>
      <c r="E69" s="213"/>
      <c r="F69" s="213"/>
      <c r="G69" s="213"/>
      <c r="H69" s="214"/>
      <c r="I69" s="3">
        <v>62</v>
      </c>
      <c r="J69" s="128">
        <f>J70+J71+J72+J78+J79+J82+J85</f>
        <v>938115317</v>
      </c>
      <c r="K69" s="128">
        <f>K70+K71+K72+K78+K79+K82+K85</f>
        <v>857666609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1164040520</v>
      </c>
      <c r="K70" s="7">
        <v>1164040520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/>
      <c r="K71" s="7">
        <v>0</v>
      </c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126">
        <f>J73+J74-J75+J76+J77</f>
        <v>17461484</v>
      </c>
      <c r="K72" s="126">
        <f>K73+K74-K75+K76+K77</f>
        <v>17461483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1021873</v>
      </c>
      <c r="K73" s="7">
        <v>1021873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/>
      <c r="K74" s="7">
        <v>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/>
      <c r="K75" s="7">
        <v>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2228631</v>
      </c>
      <c r="K76" s="7">
        <v>2228630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f>1745424+12465556</f>
        <v>14210980</v>
      </c>
      <c r="K77" s="7">
        <v>14210980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36150000</v>
      </c>
      <c r="K78" s="7">
        <v>36150000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126">
        <f>J80-J81</f>
        <v>-271925186</v>
      </c>
      <c r="K79" s="126">
        <f>K80-K81</f>
        <v>-279536686</v>
      </c>
    </row>
    <row r="80" spans="1:11" ht="12.75">
      <c r="A80" s="227" t="s">
        <v>169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>
        <v>0</v>
      </c>
    </row>
    <row r="81" spans="1:11" ht="12.75">
      <c r="A81" s="227" t="s">
        <v>170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271925186</v>
      </c>
      <c r="K81" s="7">
        <v>279536686</v>
      </c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126">
        <f>J83-J84</f>
        <v>-7611501</v>
      </c>
      <c r="K82" s="126">
        <f>K83-K84</f>
        <v>-80448708</v>
      </c>
    </row>
    <row r="83" spans="1:11" ht="12.75">
      <c r="A83" s="227" t="s">
        <v>171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0</v>
      </c>
      <c r="K83" s="7">
        <v>0</v>
      </c>
    </row>
    <row r="84" spans="1:11" ht="12.75">
      <c r="A84" s="227" t="s">
        <v>172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7611501</v>
      </c>
      <c r="K84" s="7">
        <v>80448708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>
        <v>0</v>
      </c>
    </row>
    <row r="86" spans="1:13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6">
        <f>SUM(J87:J89)</f>
        <v>67536349</v>
      </c>
      <c r="K86" s="126">
        <f>SUM(K87:K89)</f>
        <v>74687385</v>
      </c>
      <c r="M86" s="133"/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2852850</v>
      </c>
      <c r="K87" s="7">
        <v>2820726</v>
      </c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>
        <v>0</v>
      </c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64683499</v>
      </c>
      <c r="K89" s="7">
        <v>71866659</v>
      </c>
    </row>
    <row r="90" spans="1:13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6">
        <f>SUM(J91:J99)</f>
        <v>22389319</v>
      </c>
      <c r="K90" s="126">
        <f>SUM(K91:K99)</f>
        <v>22365213</v>
      </c>
      <c r="M90" s="133"/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8958408</v>
      </c>
      <c r="K93" s="7">
        <v>8934302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/>
      <c r="K98" s="7">
        <v>0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13430911</v>
      </c>
      <c r="K99" s="7">
        <v>13430911</v>
      </c>
    </row>
    <row r="100" spans="1:13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6">
        <f>SUM(J101:J112)</f>
        <v>1070619534</v>
      </c>
      <c r="K100" s="126">
        <f>SUM(K101:K112)</f>
        <v>1132748003</v>
      </c>
      <c r="M100" s="133"/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1018635980</v>
      </c>
      <c r="K101" s="7">
        <v>1004215386</v>
      </c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0</v>
      </c>
      <c r="K102" s="7">
        <v>970578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1239521</v>
      </c>
      <c r="K103" s="7">
        <v>831252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5647572</v>
      </c>
      <c r="K104" s="7">
        <v>45089009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15793953</v>
      </c>
      <c r="K105" s="7">
        <v>45906061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>
        <v>0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>
        <v>0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17709378</v>
      </c>
      <c r="K108" s="7">
        <v>16419446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11294198</v>
      </c>
      <c r="K109" s="7">
        <v>19075580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>
        <v>0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298932</v>
      </c>
      <c r="K112" s="7">
        <v>240691</v>
      </c>
    </row>
    <row r="113" spans="1:13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35">
        <v>10725318</v>
      </c>
      <c r="K113" s="127">
        <v>27576152</v>
      </c>
      <c r="M113" s="133"/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6">
        <f>J69+J86+J90+J100+J113</f>
        <v>2109385837</v>
      </c>
      <c r="K114" s="126">
        <f>K69+K86+K90+K100+K113</f>
        <v>2115043362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/>
      <c r="K115" s="8">
        <v>0</v>
      </c>
    </row>
    <row r="116" spans="1:11" ht="12.75">
      <c r="A116" s="224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43"/>
      <c r="J117" s="243"/>
      <c r="K117" s="244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f>+J69</f>
        <v>938115317</v>
      </c>
      <c r="K118" s="7">
        <f>+K69</f>
        <v>857666609</v>
      </c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2" spans="10:11" ht="12.75">
      <c r="J122" s="133"/>
      <c r="K122" s="1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9:K84 J72:K77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A1">
      <selection activeCell="K48" sqref="K4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54" t="s">
        <v>343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7" t="s">
        <v>335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7" t="s">
        <v>279</v>
      </c>
      <c r="J4" s="245" t="s">
        <v>319</v>
      </c>
      <c r="K4" s="245"/>
      <c r="L4" s="245" t="s">
        <v>320</v>
      </c>
      <c r="M4" s="245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2" t="s">
        <v>26</v>
      </c>
      <c r="B7" s="213"/>
      <c r="C7" s="213"/>
      <c r="D7" s="213"/>
      <c r="E7" s="213"/>
      <c r="F7" s="213"/>
      <c r="G7" s="213"/>
      <c r="H7" s="214"/>
      <c r="I7" s="3">
        <v>111</v>
      </c>
      <c r="J7" s="128">
        <f>SUM(J8:J9)</f>
        <v>157040524</v>
      </c>
      <c r="K7" s="128">
        <f>SUM(K8:K9)</f>
        <v>144592569</v>
      </c>
      <c r="L7" s="128">
        <f>SUM(L8:L9)</f>
        <v>174495438</v>
      </c>
      <c r="M7" s="128">
        <f>SUM(M8:M9)</f>
        <v>161543665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150717781</v>
      </c>
      <c r="K8" s="7">
        <v>140815957</v>
      </c>
      <c r="L8" s="7">
        <v>168533669</v>
      </c>
      <c r="M8" s="7">
        <v>158227917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6322743</v>
      </c>
      <c r="K9" s="7">
        <v>3776612</v>
      </c>
      <c r="L9" s="7">
        <v>5961769</v>
      </c>
      <c r="M9" s="7">
        <v>3315748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126">
        <f>J11+J12+J16+J20+J21+J22+J25+J26</f>
        <v>218561586</v>
      </c>
      <c r="K10" s="126">
        <f>K11+K12+K16+K20+K21+K22+K25+K26</f>
        <v>147861566</v>
      </c>
      <c r="L10" s="126">
        <f>L11+L12+L16+L20+L21+L22+L25+L26</f>
        <v>235070108</v>
      </c>
      <c r="M10" s="126">
        <f>M11+M12+M16+M20+M21+M22+M25+M26</f>
        <v>162221199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/>
      <c r="K11" s="7"/>
      <c r="L11" s="7"/>
      <c r="M11" s="7"/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26">
        <f>SUM(J13:J15)</f>
        <v>74512353</v>
      </c>
      <c r="K12" s="126">
        <f>SUM(K13:K15)</f>
        <v>60396649</v>
      </c>
      <c r="L12" s="126">
        <f>SUM(L13:L15)</f>
        <v>74809465</v>
      </c>
      <c r="M12" s="126">
        <f>SUM(M13:M15)</f>
        <v>60606420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37184992</v>
      </c>
      <c r="K13" s="7">
        <v>31511417</v>
      </c>
      <c r="L13" s="7">
        <v>39210281</v>
      </c>
      <c r="M13" s="7">
        <v>32761095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472698</v>
      </c>
      <c r="K14" s="7">
        <v>445501</v>
      </c>
      <c r="L14" s="7">
        <v>457281</v>
      </c>
      <c r="M14" s="7">
        <v>425482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36854663</v>
      </c>
      <c r="K15" s="7">
        <v>28439731</v>
      </c>
      <c r="L15" s="7">
        <v>35141903</v>
      </c>
      <c r="M15" s="7">
        <v>27419843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26">
        <f>SUM(J17:J19)</f>
        <v>50432443</v>
      </c>
      <c r="K16" s="126">
        <f>SUM(K17:K19)</f>
        <v>37031346</v>
      </c>
      <c r="L16" s="126">
        <f>SUM(L17:L19)</f>
        <v>51946194</v>
      </c>
      <c r="M16" s="126">
        <f>SUM(M17:M19)</f>
        <v>38078847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30412303</v>
      </c>
      <c r="K17" s="7">
        <v>22848002</v>
      </c>
      <c r="L17" s="7">
        <v>31278080</v>
      </c>
      <c r="M17" s="7">
        <v>23540857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12685208</v>
      </c>
      <c r="K18" s="7">
        <v>8814181</v>
      </c>
      <c r="L18" s="7">
        <v>13529075</v>
      </c>
      <c r="M18" s="7">
        <v>9424246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7334932</v>
      </c>
      <c r="K19" s="7">
        <v>5369163</v>
      </c>
      <c r="L19" s="7">
        <v>7139039</v>
      </c>
      <c r="M19" s="7">
        <v>5113744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54259579</v>
      </c>
      <c r="K20" s="7">
        <v>27094575</v>
      </c>
      <c r="L20" s="7">
        <v>60951304</v>
      </c>
      <c r="M20" s="7">
        <v>30346047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24224671</v>
      </c>
      <c r="K21" s="7">
        <v>15677902</v>
      </c>
      <c r="L21" s="7">
        <v>31259273</v>
      </c>
      <c r="M21" s="7">
        <v>20115033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26">
        <f>SUM(J23:J24)</f>
        <v>648537</v>
      </c>
      <c r="K22" s="126">
        <f>SUM(K23:K24)</f>
        <v>0</v>
      </c>
      <c r="L22" s="126">
        <f>SUM(L23:L24)</f>
        <v>53</v>
      </c>
      <c r="M22" s="126">
        <f>SUM(M23:M24)</f>
        <v>53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648537</v>
      </c>
      <c r="K24" s="7">
        <v>0</v>
      </c>
      <c r="L24" s="7">
        <v>53</v>
      </c>
      <c r="M24" s="7">
        <v>53</v>
      </c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4542727</v>
      </c>
      <c r="K25" s="7">
        <v>4542727</v>
      </c>
      <c r="L25" s="7">
        <v>8700000</v>
      </c>
      <c r="M25" s="7">
        <v>8700000</v>
      </c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9941276</v>
      </c>
      <c r="K26" s="7">
        <v>3118367</v>
      </c>
      <c r="L26" s="7">
        <v>7403819</v>
      </c>
      <c r="M26" s="7">
        <v>4374799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6">
        <f>SUM(J28:J32)</f>
        <v>3080645</v>
      </c>
      <c r="K27" s="126">
        <f>SUM(K28:K32)</f>
        <v>2252181</v>
      </c>
      <c r="L27" s="126">
        <f>SUM(L28:L32)</f>
        <v>4356814</v>
      </c>
      <c r="M27" s="126">
        <f>SUM(M28:M32)</f>
        <v>510758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1548850</v>
      </c>
      <c r="K28" s="7">
        <v>1111132</v>
      </c>
      <c r="L28" s="7">
        <v>2658532</v>
      </c>
      <c r="M28" s="7"/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1531795</v>
      </c>
      <c r="K29" s="7">
        <v>1141049</v>
      </c>
      <c r="L29" s="7">
        <v>1698282</v>
      </c>
      <c r="M29" s="7">
        <v>510758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26">
        <f>SUM(J34:J37)</f>
        <v>15849670</v>
      </c>
      <c r="K33" s="126">
        <f>SUM(K34:K37)</f>
        <v>8262616</v>
      </c>
      <c r="L33" s="126">
        <f>SUM(L34:L37)</f>
        <v>24230852</v>
      </c>
      <c r="M33" s="126">
        <f>SUM(M34:M37)</f>
        <v>12294945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>
        <v>14410263</v>
      </c>
      <c r="K34" s="7">
        <v>7263639</v>
      </c>
      <c r="L34" s="7">
        <v>22792416</v>
      </c>
      <c r="M34" s="7">
        <v>11421536</v>
      </c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1439407</v>
      </c>
      <c r="K35" s="7">
        <v>998977</v>
      </c>
      <c r="L35" s="7">
        <v>1438436</v>
      </c>
      <c r="M35" s="7">
        <v>873409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26">
        <f>J7+J27+J38+J40</f>
        <v>160121169</v>
      </c>
      <c r="K42" s="126">
        <f>K7+K27+K38+K40</f>
        <v>146844750</v>
      </c>
      <c r="L42" s="126">
        <f>L7+L27+L38+L40</f>
        <v>178852252</v>
      </c>
      <c r="M42" s="126">
        <f>M7+M27+M38+M40</f>
        <v>162054423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26">
        <f>J10+J33+J39+J41</f>
        <v>234411256</v>
      </c>
      <c r="K43" s="126">
        <f>K10+K33+K39+K41</f>
        <v>156124182</v>
      </c>
      <c r="L43" s="126">
        <f>L10+L33+L39+L41</f>
        <v>259300960</v>
      </c>
      <c r="M43" s="126">
        <f>M10+M33+M39+M41</f>
        <v>174516144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26">
        <f>J42-J43</f>
        <v>-74290087</v>
      </c>
      <c r="K44" s="126">
        <f>K42-K43</f>
        <v>-9279432</v>
      </c>
      <c r="L44" s="126">
        <f>L42-L43</f>
        <v>-80448708</v>
      </c>
      <c r="M44" s="126">
        <f>M42-M43</f>
        <v>-12461721</v>
      </c>
    </row>
    <row r="45" spans="1:13" ht="12.75">
      <c r="A45" s="227" t="s">
        <v>218</v>
      </c>
      <c r="B45" s="228"/>
      <c r="C45" s="228"/>
      <c r="D45" s="228"/>
      <c r="E45" s="228"/>
      <c r="F45" s="228"/>
      <c r="G45" s="228"/>
      <c r="H45" s="229"/>
      <c r="I45" s="1">
        <v>149</v>
      </c>
      <c r="J45" s="126">
        <f>IF(J42&gt;J43,J42-J43,0)</f>
        <v>0</v>
      </c>
      <c r="K45" s="126">
        <f>IF(K42&gt;K43,K42-K43,0)</f>
        <v>0</v>
      </c>
      <c r="L45" s="126">
        <f>IF(L42&gt;L43,L42-L43,0)</f>
        <v>0</v>
      </c>
      <c r="M45" s="126">
        <f>IF(M42&gt;M43,M42-M43,0)</f>
        <v>0</v>
      </c>
    </row>
    <row r="46" spans="1:13" ht="12.75">
      <c r="A46" s="227" t="s">
        <v>219</v>
      </c>
      <c r="B46" s="228"/>
      <c r="C46" s="228"/>
      <c r="D46" s="228"/>
      <c r="E46" s="228"/>
      <c r="F46" s="228"/>
      <c r="G46" s="228"/>
      <c r="H46" s="229"/>
      <c r="I46" s="1">
        <v>150</v>
      </c>
      <c r="J46" s="126">
        <f>IF(J43&gt;J42,J43-J42,0)</f>
        <v>74290087</v>
      </c>
      <c r="K46" s="126">
        <f>IF(K43&gt;K42,K43-K42,0)</f>
        <v>9279432</v>
      </c>
      <c r="L46" s="126">
        <f>IF(L43&gt;L42,L43-L42,0)</f>
        <v>80448708</v>
      </c>
      <c r="M46" s="126">
        <f>IF(M43&gt;M42,M43-M42,0)</f>
        <v>12461721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2420</v>
      </c>
      <c r="K47" s="7">
        <v>2420</v>
      </c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26">
        <f>J44-J47</f>
        <v>-74292507</v>
      </c>
      <c r="K48" s="126">
        <f>K44-K47</f>
        <v>-9281852</v>
      </c>
      <c r="L48" s="126">
        <f>L44-L47</f>
        <v>-80448708</v>
      </c>
      <c r="M48" s="126">
        <f>M44-M47</f>
        <v>-12461721</v>
      </c>
    </row>
    <row r="49" spans="1:13" ht="12.75">
      <c r="A49" s="227" t="s">
        <v>192</v>
      </c>
      <c r="B49" s="228"/>
      <c r="C49" s="228"/>
      <c r="D49" s="228"/>
      <c r="E49" s="228"/>
      <c r="F49" s="228"/>
      <c r="G49" s="228"/>
      <c r="H49" s="229"/>
      <c r="I49" s="1">
        <v>153</v>
      </c>
      <c r="J49" s="126">
        <f>IF(J48&gt;0,J48,0)</f>
        <v>0</v>
      </c>
      <c r="K49" s="126">
        <f>IF(K48&gt;0,K48,0)</f>
        <v>0</v>
      </c>
      <c r="L49" s="126">
        <f>IF(L48&gt;0,L48,0)</f>
        <v>0</v>
      </c>
      <c r="M49" s="126">
        <f>IF(M48&gt;0,M48,0)</f>
        <v>0</v>
      </c>
    </row>
    <row r="50" spans="1:13" ht="12.75">
      <c r="A50" s="248" t="s">
        <v>220</v>
      </c>
      <c r="B50" s="249"/>
      <c r="C50" s="249"/>
      <c r="D50" s="249"/>
      <c r="E50" s="249"/>
      <c r="F50" s="249"/>
      <c r="G50" s="249"/>
      <c r="H50" s="250"/>
      <c r="I50" s="2">
        <v>154</v>
      </c>
      <c r="J50" s="130">
        <f>IF(J48&lt;0,-J48,0)</f>
        <v>74292507</v>
      </c>
      <c r="K50" s="130">
        <f>IF(K48&lt;0,-K48,0)</f>
        <v>9281852</v>
      </c>
      <c r="L50" s="130">
        <f>IF(L48&lt;0,-L48,0)</f>
        <v>80448708</v>
      </c>
      <c r="M50" s="130">
        <f>IF(M48&lt;0,-M48,0)</f>
        <v>12461721</v>
      </c>
    </row>
    <row r="51" spans="1:13" ht="12.75" customHeight="1">
      <c r="A51" s="224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4"/>
      <c r="J52" s="54"/>
      <c r="K52" s="54"/>
      <c r="L52" s="54"/>
      <c r="M52" s="61"/>
    </row>
    <row r="53" spans="1:13" ht="12.75">
      <c r="A53" s="251" t="s">
        <v>234</v>
      </c>
      <c r="B53" s="252"/>
      <c r="C53" s="252"/>
      <c r="D53" s="252"/>
      <c r="E53" s="252"/>
      <c r="F53" s="252"/>
      <c r="G53" s="252"/>
      <c r="H53" s="253"/>
      <c r="I53" s="1">
        <v>155</v>
      </c>
      <c r="J53" s="7">
        <f>+J48</f>
        <v>-74292507</v>
      </c>
      <c r="K53" s="7">
        <v>-9281852</v>
      </c>
      <c r="L53" s="7">
        <f>+L48</f>
        <v>-80448708</v>
      </c>
      <c r="M53" s="7">
        <f>+M48</f>
        <v>-12461721</v>
      </c>
    </row>
    <row r="54" spans="1:13" ht="12.75">
      <c r="A54" s="251" t="s">
        <v>235</v>
      </c>
      <c r="B54" s="252"/>
      <c r="C54" s="252"/>
      <c r="D54" s="252"/>
      <c r="E54" s="252"/>
      <c r="F54" s="252"/>
      <c r="G54" s="252"/>
      <c r="H54" s="253"/>
      <c r="I54" s="1">
        <v>156</v>
      </c>
      <c r="J54" s="8"/>
      <c r="K54" s="8"/>
      <c r="L54" s="8"/>
      <c r="M54" s="8"/>
    </row>
    <row r="55" spans="1:13" ht="12.75" customHeight="1">
      <c r="A55" s="224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2" t="s">
        <v>204</v>
      </c>
      <c r="B56" s="213"/>
      <c r="C56" s="213"/>
      <c r="D56" s="213"/>
      <c r="E56" s="213"/>
      <c r="F56" s="213"/>
      <c r="G56" s="213"/>
      <c r="H56" s="214"/>
      <c r="I56" s="9">
        <v>157</v>
      </c>
      <c r="J56" s="6">
        <f>+J48</f>
        <v>-74292507</v>
      </c>
      <c r="K56" s="6">
        <v>-9281852</v>
      </c>
      <c r="L56" s="6">
        <f>+L48</f>
        <v>-80448708</v>
      </c>
      <c r="M56" s="6">
        <f>+M48</f>
        <v>-12461721</v>
      </c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130">
        <f>J56+J66</f>
        <v>-74292507</v>
      </c>
      <c r="K67" s="130">
        <f>K56+K66</f>
        <v>-9281852</v>
      </c>
      <c r="L67" s="130">
        <f>L56+L66</f>
        <v>-80448708</v>
      </c>
      <c r="M67" s="130">
        <f>M56+M66</f>
        <v>-12461721</v>
      </c>
    </row>
    <row r="68" spans="1:13" ht="12.75" customHeight="1">
      <c r="A68" s="258" t="s">
        <v>313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</row>
    <row r="70" spans="1:13" ht="12.75">
      <c r="A70" s="251" t="s">
        <v>234</v>
      </c>
      <c r="B70" s="252"/>
      <c r="C70" s="252"/>
      <c r="D70" s="252"/>
      <c r="E70" s="252"/>
      <c r="F70" s="252"/>
      <c r="G70" s="252"/>
      <c r="H70" s="253"/>
      <c r="I70" s="1">
        <v>169</v>
      </c>
      <c r="J70" s="7">
        <f>+J67</f>
        <v>-74292507</v>
      </c>
      <c r="K70" s="7">
        <f>+K67</f>
        <v>-9281852</v>
      </c>
      <c r="L70" s="7">
        <f>+L67</f>
        <v>-80448708</v>
      </c>
      <c r="M70" s="7">
        <f>+M67</f>
        <v>-12461721</v>
      </c>
    </row>
    <row r="71" spans="1:13" ht="12.75">
      <c r="A71" s="255" t="s">
        <v>235</v>
      </c>
      <c r="B71" s="256"/>
      <c r="C71" s="256"/>
      <c r="D71" s="256"/>
      <c r="E71" s="256"/>
      <c r="F71" s="256"/>
      <c r="G71" s="256"/>
      <c r="H71" s="25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K56:M57 K66:M67 J56:J67 K53:M53 K58:L65 J53:J54 K54:L54 J70:J71 K71:L71 K70:M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zoomScaleSheetLayoutView="110" zoomScalePageLayoutView="0" workbookViewId="0" topLeftCell="A1">
      <selection activeCell="M54" sqref="M54"/>
    </sheetView>
  </sheetViews>
  <sheetFormatPr defaultColWidth="9.140625" defaultRowHeight="12.75"/>
  <cols>
    <col min="1" max="9" width="9.140625" style="52" customWidth="1"/>
    <col min="10" max="11" width="11.140625" style="52" customWidth="1"/>
    <col min="12" max="12" width="16.57421875" style="52" bestFit="1" customWidth="1"/>
    <col min="13" max="16384" width="9.140625" style="52" customWidth="1"/>
  </cols>
  <sheetData>
    <row r="1" spans="1:11" ht="12.75" customHeight="1">
      <c r="A1" s="265" t="s">
        <v>164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344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2" t="s">
        <v>335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7">
        <v>2</v>
      </c>
      <c r="J5" s="68" t="s">
        <v>283</v>
      </c>
      <c r="K5" s="68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7">
        <v>-74292507</v>
      </c>
      <c r="K7" s="7">
        <v>-80448708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7">
        <v>54259579</v>
      </c>
      <c r="K8" s="7">
        <v>60951304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7">
        <v>101122728</v>
      </c>
      <c r="K9" s="7">
        <v>98979303</v>
      </c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7">
        <v>0</v>
      </c>
      <c r="K10" s="7">
        <v>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7">
        <v>0</v>
      </c>
      <c r="K11" s="7">
        <v>0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7">
        <v>5651857</v>
      </c>
      <c r="K12" s="7">
        <v>7151036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131">
        <f>SUM(J7:J12)</f>
        <v>86741657</v>
      </c>
      <c r="K13" s="126">
        <f>SUM(K7:K12)</f>
        <v>86632935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7">
        <v>0</v>
      </c>
      <c r="K14" s="7">
        <v>0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7">
        <v>38336794</v>
      </c>
      <c r="K15" s="7">
        <v>30769606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7">
        <v>5227100</v>
      </c>
      <c r="K16" s="7">
        <v>4290466</v>
      </c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7">
        <v>3210258</v>
      </c>
      <c r="K17" s="7">
        <v>5850834</v>
      </c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131">
        <f>SUM(J14:J17)</f>
        <v>46774152</v>
      </c>
      <c r="K18" s="126">
        <f>SUM(K14:K17)</f>
        <v>40910906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131">
        <f>IF(J13&gt;J18,J13-J18,0)</f>
        <v>39967505</v>
      </c>
      <c r="K19" s="126">
        <f>IF(K13&gt;K18,K13-K18,0)</f>
        <v>45722029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131">
        <f>IF(J18&gt;J13,J18-J13,0)</f>
        <v>0</v>
      </c>
      <c r="K20" s="126">
        <f>IF(K18&gt;K13,K18-K13,0)</f>
        <v>0</v>
      </c>
    </row>
    <row r="21" spans="1:11" ht="12.75">
      <c r="A21" s="224" t="s">
        <v>159</v>
      </c>
      <c r="B21" s="240"/>
      <c r="C21" s="240"/>
      <c r="D21" s="240"/>
      <c r="E21" s="240"/>
      <c r="F21" s="240"/>
      <c r="G21" s="240"/>
      <c r="H21" s="240"/>
      <c r="I21" s="269"/>
      <c r="J21" s="269"/>
      <c r="K21" s="270"/>
    </row>
    <row r="22" spans="1:12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7">
        <v>23536</v>
      </c>
      <c r="K22" s="7">
        <v>9967</v>
      </c>
      <c r="L22" s="133"/>
    </row>
    <row r="23" spans="1:12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7">
        <v>0</v>
      </c>
      <c r="K23" s="7">
        <v>0</v>
      </c>
      <c r="L23" s="133"/>
    </row>
    <row r="24" spans="1:12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7">
        <v>251185</v>
      </c>
      <c r="K24" s="7">
        <v>283393</v>
      </c>
      <c r="L24" s="133"/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7">
        <v>62551</v>
      </c>
      <c r="K25" s="7">
        <v>64125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7">
        <v>350000</v>
      </c>
      <c r="K26" s="7">
        <v>0</v>
      </c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131">
        <f>SUM(J22:J26)</f>
        <v>687272</v>
      </c>
      <c r="K27" s="126">
        <f>SUM(K22:K26)</f>
        <v>357485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7">
        <v>196216629</v>
      </c>
      <c r="K28" s="7">
        <v>21598142</v>
      </c>
    </row>
    <row r="29" spans="1:12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46">
        <v>0</v>
      </c>
      <c r="K29" s="7">
        <v>0</v>
      </c>
      <c r="L29" s="133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46">
        <v>0</v>
      </c>
      <c r="K30" s="7">
        <v>0</v>
      </c>
    </row>
    <row r="31" spans="1:12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131">
        <f>SUM(J28:J30)</f>
        <v>196216629</v>
      </c>
      <c r="K31" s="126">
        <f>SUM(K28:K30)</f>
        <v>21598142</v>
      </c>
      <c r="L31" s="136"/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131">
        <f>IF(J27&gt;J31,J27-J31,0)</f>
        <v>0</v>
      </c>
      <c r="K32" s="126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131">
        <f>IF(J31&gt;J27,J31-J27,0)</f>
        <v>195529357</v>
      </c>
      <c r="K33" s="126">
        <f>IF(K31&gt;K27,K31-K27,0)</f>
        <v>21240657</v>
      </c>
    </row>
    <row r="34" spans="1:11" ht="12.75">
      <c r="A34" s="224" t="s">
        <v>160</v>
      </c>
      <c r="B34" s="240"/>
      <c r="C34" s="240"/>
      <c r="D34" s="240"/>
      <c r="E34" s="240"/>
      <c r="F34" s="240"/>
      <c r="G34" s="240"/>
      <c r="H34" s="240"/>
      <c r="I34" s="269"/>
      <c r="J34" s="269"/>
      <c r="K34" s="270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46">
        <v>0</v>
      </c>
      <c r="K35" s="7">
        <v>0</v>
      </c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7">
        <v>257540787</v>
      </c>
      <c r="K36" s="7">
        <v>98678704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46">
        <v>0</v>
      </c>
      <c r="K37" s="7">
        <v>0</v>
      </c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131">
        <f>SUM(J35:J37)</f>
        <v>257540787</v>
      </c>
      <c r="K38" s="126">
        <f>SUM(K35:K37)</f>
        <v>98678704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7">
        <v>97410294</v>
      </c>
      <c r="K39" s="7">
        <v>113174281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46">
        <v>0</v>
      </c>
      <c r="K40" s="7">
        <v>0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46">
        <v>0</v>
      </c>
      <c r="K41" s="7">
        <v>0</v>
      </c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46">
        <v>0</v>
      </c>
      <c r="K42" s="7">
        <v>0</v>
      </c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46">
        <v>0</v>
      </c>
      <c r="K43" s="7">
        <v>0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131">
        <f>SUM(J39:J43)</f>
        <v>97410294</v>
      </c>
      <c r="K44" s="126">
        <f>SUM(K39:K43)</f>
        <v>113174281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131">
        <f>IF(J38&gt;J44,J38-J44,0)</f>
        <v>160130493</v>
      </c>
      <c r="K45" s="126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131">
        <f>IF(J44&gt;J38,J44-J38,0)</f>
        <v>0</v>
      </c>
      <c r="K46" s="126">
        <f>IF(K44&gt;K38,K44-K38,0)</f>
        <v>14495577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131">
        <f>IF(J19-J20+J32-J33+J45-J46&gt;0,J19-J20+J32-J33+J45-J46,0)</f>
        <v>4568641</v>
      </c>
      <c r="K47" s="126">
        <f>IF(K19-K20+K32-K33+K45-K46&gt;0,K19-K20+K32-K33+K45-K46,0)</f>
        <v>9985795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131">
        <f>IF(J20-J19+J33-J32+J46-J45&gt;0,J20-J19+J33-J32+J46-J45,0)</f>
        <v>0</v>
      </c>
      <c r="K48" s="126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7">
        <v>8105482</v>
      </c>
      <c r="K49" s="7">
        <v>4292176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134">
        <f>+J47</f>
        <v>4568641</v>
      </c>
      <c r="K50" s="46">
        <f>+K47</f>
        <v>9985795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134">
        <f>+J48</f>
        <v>0</v>
      </c>
      <c r="K51" s="46">
        <f>+K48</f>
        <v>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132">
        <f>J49+J50-J51</f>
        <v>12674123</v>
      </c>
      <c r="K52" s="130">
        <f>K49+K50-K51</f>
        <v>14277971</v>
      </c>
    </row>
    <row r="54" ht="12.75">
      <c r="K54" s="133"/>
    </row>
    <row r="56" ht="12.75">
      <c r="K56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8:K30 J22:K26 J14:K17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5" t="s">
        <v>197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72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1" t="s">
        <v>7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</row>
    <row r="4" spans="1:11" ht="33.75">
      <c r="A4" s="267" t="s">
        <v>59</v>
      </c>
      <c r="B4" s="267"/>
      <c r="C4" s="267"/>
      <c r="D4" s="267"/>
      <c r="E4" s="267"/>
      <c r="F4" s="267"/>
      <c r="G4" s="267"/>
      <c r="H4" s="267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71">
        <v>2</v>
      </c>
      <c r="J5" s="72" t="s">
        <v>283</v>
      </c>
      <c r="K5" s="72" t="s">
        <v>284</v>
      </c>
    </row>
    <row r="6" spans="1:11" ht="12.75">
      <c r="A6" s="224" t="s">
        <v>156</v>
      </c>
      <c r="B6" s="240"/>
      <c r="C6" s="240"/>
      <c r="D6" s="240"/>
      <c r="E6" s="240"/>
      <c r="F6" s="240"/>
      <c r="G6" s="240"/>
      <c r="H6" s="240"/>
      <c r="I6" s="269"/>
      <c r="J6" s="269"/>
      <c r="K6" s="270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15" t="s">
        <v>108</v>
      </c>
      <c r="B20" s="274"/>
      <c r="C20" s="274"/>
      <c r="D20" s="274"/>
      <c r="E20" s="274"/>
      <c r="F20" s="274"/>
      <c r="G20" s="274"/>
      <c r="H20" s="275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76"/>
      <c r="C21" s="276"/>
      <c r="D21" s="276"/>
      <c r="E21" s="276"/>
      <c r="F21" s="276"/>
      <c r="G21" s="276"/>
      <c r="H21" s="27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24" t="s">
        <v>159</v>
      </c>
      <c r="B22" s="240"/>
      <c r="C22" s="240"/>
      <c r="D22" s="240"/>
      <c r="E22" s="240"/>
      <c r="F22" s="240"/>
      <c r="G22" s="240"/>
      <c r="H22" s="240"/>
      <c r="I22" s="269"/>
      <c r="J22" s="269"/>
      <c r="K22" s="270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24" t="s">
        <v>160</v>
      </c>
      <c r="B35" s="240"/>
      <c r="C35" s="240"/>
      <c r="D35" s="240"/>
      <c r="E35" s="240"/>
      <c r="F35" s="240"/>
      <c r="G35" s="240"/>
      <c r="H35" s="240"/>
      <c r="I35" s="269">
        <v>0</v>
      </c>
      <c r="J35" s="269"/>
      <c r="K35" s="270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46:H46"/>
    <mergeCell ref="A47:H47"/>
    <mergeCell ref="A53:H53"/>
    <mergeCell ref="A48:H48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N35" sqref="M35:N3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0.57421875" style="75" customWidth="1"/>
    <col min="11" max="11" width="11.140625" style="75" customWidth="1"/>
    <col min="12" max="16384" width="9.140625" style="75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4"/>
    </row>
    <row r="2" spans="1:12" ht="15.75">
      <c r="A2" s="42"/>
      <c r="B2" s="73"/>
      <c r="C2" s="294" t="s">
        <v>282</v>
      </c>
      <c r="D2" s="294"/>
      <c r="E2" s="76">
        <v>40909</v>
      </c>
      <c r="F2" s="43" t="s">
        <v>250</v>
      </c>
      <c r="G2" s="295">
        <v>41090</v>
      </c>
      <c r="H2" s="296"/>
      <c r="I2" s="73"/>
      <c r="J2" s="73"/>
      <c r="K2" s="73"/>
      <c r="L2" s="77"/>
    </row>
    <row r="3" spans="1:11" ht="23.25">
      <c r="A3" s="297" t="s">
        <v>59</v>
      </c>
      <c r="B3" s="297"/>
      <c r="C3" s="297"/>
      <c r="D3" s="297"/>
      <c r="E3" s="297"/>
      <c r="F3" s="297"/>
      <c r="G3" s="297"/>
      <c r="H3" s="297"/>
      <c r="I3" s="79" t="s">
        <v>305</v>
      </c>
      <c r="J3" s="80" t="s">
        <v>150</v>
      </c>
      <c r="K3" s="80" t="s">
        <v>151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82">
        <v>2</v>
      </c>
      <c r="J4" s="81" t="s">
        <v>283</v>
      </c>
      <c r="K4" s="81" t="s">
        <v>284</v>
      </c>
    </row>
    <row r="5" spans="1:11" ht="12.75">
      <c r="A5" s="286" t="s">
        <v>285</v>
      </c>
      <c r="B5" s="287"/>
      <c r="C5" s="287"/>
      <c r="D5" s="287"/>
      <c r="E5" s="287"/>
      <c r="F5" s="287"/>
      <c r="G5" s="287"/>
      <c r="H5" s="287"/>
      <c r="I5" s="44">
        <v>1</v>
      </c>
      <c r="J5" s="45">
        <v>1164040520</v>
      </c>
      <c r="K5" s="45">
        <v>1164040520</v>
      </c>
    </row>
    <row r="6" spans="1:11" ht="12.75">
      <c r="A6" s="286" t="s">
        <v>286</v>
      </c>
      <c r="B6" s="287"/>
      <c r="C6" s="287"/>
      <c r="D6" s="287"/>
      <c r="E6" s="287"/>
      <c r="F6" s="287"/>
      <c r="G6" s="287"/>
      <c r="H6" s="287"/>
      <c r="I6" s="44">
        <v>2</v>
      </c>
      <c r="J6" s="46">
        <v>0</v>
      </c>
      <c r="K6" s="46"/>
    </row>
    <row r="7" spans="1:11" ht="12.75">
      <c r="A7" s="286" t="s">
        <v>287</v>
      </c>
      <c r="B7" s="287"/>
      <c r="C7" s="287"/>
      <c r="D7" s="287"/>
      <c r="E7" s="287"/>
      <c r="F7" s="287"/>
      <c r="G7" s="287"/>
      <c r="H7" s="287"/>
      <c r="I7" s="44">
        <v>3</v>
      </c>
      <c r="J7" s="46">
        <v>17461484</v>
      </c>
      <c r="K7" s="46">
        <v>17461484</v>
      </c>
    </row>
    <row r="8" spans="1:11" ht="12.75">
      <c r="A8" s="286" t="s">
        <v>288</v>
      </c>
      <c r="B8" s="287"/>
      <c r="C8" s="287"/>
      <c r="D8" s="287"/>
      <c r="E8" s="287"/>
      <c r="F8" s="287"/>
      <c r="G8" s="287"/>
      <c r="H8" s="287"/>
      <c r="I8" s="44">
        <v>4</v>
      </c>
      <c r="J8" s="46">
        <v>-271925186</v>
      </c>
      <c r="K8" s="46">
        <v>-279536687</v>
      </c>
    </row>
    <row r="9" spans="1:11" ht="12.75">
      <c r="A9" s="286" t="s">
        <v>289</v>
      </c>
      <c r="B9" s="287"/>
      <c r="C9" s="287"/>
      <c r="D9" s="287"/>
      <c r="E9" s="287"/>
      <c r="F9" s="287"/>
      <c r="G9" s="287"/>
      <c r="H9" s="287"/>
      <c r="I9" s="44">
        <v>5</v>
      </c>
      <c r="J9" s="46">
        <v>-7611501</v>
      </c>
      <c r="K9" s="46">
        <v>-80448708</v>
      </c>
    </row>
    <row r="10" spans="1:11" ht="12.75">
      <c r="A10" s="286" t="s">
        <v>290</v>
      </c>
      <c r="B10" s="287"/>
      <c r="C10" s="287"/>
      <c r="D10" s="287"/>
      <c r="E10" s="287"/>
      <c r="F10" s="287"/>
      <c r="G10" s="287"/>
      <c r="H10" s="287"/>
      <c r="I10" s="44">
        <v>6</v>
      </c>
      <c r="J10" s="46">
        <v>0</v>
      </c>
      <c r="K10" s="46">
        <v>0</v>
      </c>
    </row>
    <row r="11" spans="1:11" ht="12.75">
      <c r="A11" s="286" t="s">
        <v>291</v>
      </c>
      <c r="B11" s="287"/>
      <c r="C11" s="287"/>
      <c r="D11" s="287"/>
      <c r="E11" s="287"/>
      <c r="F11" s="287"/>
      <c r="G11" s="287"/>
      <c r="H11" s="287"/>
      <c r="I11" s="44">
        <v>7</v>
      </c>
      <c r="J11" s="46">
        <v>0</v>
      </c>
      <c r="K11" s="46">
        <v>0</v>
      </c>
    </row>
    <row r="12" spans="1:11" ht="12.75">
      <c r="A12" s="286" t="s">
        <v>292</v>
      </c>
      <c r="B12" s="287"/>
      <c r="C12" s="287"/>
      <c r="D12" s="287"/>
      <c r="E12" s="287"/>
      <c r="F12" s="287"/>
      <c r="G12" s="287"/>
      <c r="H12" s="287"/>
      <c r="I12" s="44">
        <v>8</v>
      </c>
      <c r="J12" s="46">
        <v>0</v>
      </c>
      <c r="K12" s="46">
        <v>0</v>
      </c>
    </row>
    <row r="13" spans="1:11" ht="12.75">
      <c r="A13" s="286" t="s">
        <v>293</v>
      </c>
      <c r="B13" s="287"/>
      <c r="C13" s="287"/>
      <c r="D13" s="287"/>
      <c r="E13" s="287"/>
      <c r="F13" s="287"/>
      <c r="G13" s="287"/>
      <c r="H13" s="287"/>
      <c r="I13" s="44">
        <v>9</v>
      </c>
      <c r="J13" s="46">
        <v>36150000</v>
      </c>
      <c r="K13" s="46">
        <v>36150000</v>
      </c>
    </row>
    <row r="14" spans="1:11" ht="12.75">
      <c r="A14" s="288" t="s">
        <v>294</v>
      </c>
      <c r="B14" s="289"/>
      <c r="C14" s="289"/>
      <c r="D14" s="289"/>
      <c r="E14" s="289"/>
      <c r="F14" s="289"/>
      <c r="G14" s="289"/>
      <c r="H14" s="289"/>
      <c r="I14" s="44">
        <v>10</v>
      </c>
      <c r="J14" s="126">
        <f>SUM(J5:J13)</f>
        <v>938115317</v>
      </c>
      <c r="K14" s="126">
        <f>SUM(K5:K13)</f>
        <v>857666609</v>
      </c>
    </row>
    <row r="15" spans="1:11" ht="12.75">
      <c r="A15" s="286" t="s">
        <v>295</v>
      </c>
      <c r="B15" s="287"/>
      <c r="C15" s="287"/>
      <c r="D15" s="287"/>
      <c r="E15" s="287"/>
      <c r="F15" s="287"/>
      <c r="G15" s="287"/>
      <c r="H15" s="287"/>
      <c r="I15" s="44">
        <v>11</v>
      </c>
      <c r="J15" s="46"/>
      <c r="K15" s="46"/>
    </row>
    <row r="16" spans="1:11" ht="12.75">
      <c r="A16" s="286" t="s">
        <v>296</v>
      </c>
      <c r="B16" s="287"/>
      <c r="C16" s="287"/>
      <c r="D16" s="287"/>
      <c r="E16" s="287"/>
      <c r="F16" s="287"/>
      <c r="G16" s="287"/>
      <c r="H16" s="287"/>
      <c r="I16" s="44">
        <v>12</v>
      </c>
      <c r="J16" s="46"/>
      <c r="K16" s="46"/>
    </row>
    <row r="17" spans="1:11" ht="12.75">
      <c r="A17" s="286" t="s">
        <v>297</v>
      </c>
      <c r="B17" s="287"/>
      <c r="C17" s="287"/>
      <c r="D17" s="287"/>
      <c r="E17" s="287"/>
      <c r="F17" s="287"/>
      <c r="G17" s="287"/>
      <c r="H17" s="287"/>
      <c r="I17" s="44">
        <v>13</v>
      </c>
      <c r="J17" s="46"/>
      <c r="K17" s="46"/>
    </row>
    <row r="18" spans="1:11" ht="12.75">
      <c r="A18" s="286" t="s">
        <v>298</v>
      </c>
      <c r="B18" s="287"/>
      <c r="C18" s="287"/>
      <c r="D18" s="287"/>
      <c r="E18" s="287"/>
      <c r="F18" s="287"/>
      <c r="G18" s="287"/>
      <c r="H18" s="287"/>
      <c r="I18" s="44">
        <v>14</v>
      </c>
      <c r="J18" s="46"/>
      <c r="K18" s="46"/>
    </row>
    <row r="19" spans="1:11" ht="12.75">
      <c r="A19" s="286" t="s">
        <v>299</v>
      </c>
      <c r="B19" s="287"/>
      <c r="C19" s="287"/>
      <c r="D19" s="287"/>
      <c r="E19" s="287"/>
      <c r="F19" s="287"/>
      <c r="G19" s="287"/>
      <c r="H19" s="287"/>
      <c r="I19" s="44">
        <v>15</v>
      </c>
      <c r="J19" s="46"/>
      <c r="K19" s="46"/>
    </row>
    <row r="20" spans="1:11" ht="12.75">
      <c r="A20" s="286" t="s">
        <v>300</v>
      </c>
      <c r="B20" s="287"/>
      <c r="C20" s="287"/>
      <c r="D20" s="287"/>
      <c r="E20" s="287"/>
      <c r="F20" s="287"/>
      <c r="G20" s="287"/>
      <c r="H20" s="287"/>
      <c r="I20" s="44">
        <v>16</v>
      </c>
      <c r="J20" s="46"/>
      <c r="K20" s="46"/>
    </row>
    <row r="21" spans="1:11" ht="12.75">
      <c r="A21" s="288" t="s">
        <v>301</v>
      </c>
      <c r="B21" s="289"/>
      <c r="C21" s="289"/>
      <c r="D21" s="289"/>
      <c r="E21" s="289"/>
      <c r="F21" s="289"/>
      <c r="G21" s="289"/>
      <c r="H21" s="289"/>
      <c r="I21" s="44">
        <v>17</v>
      </c>
      <c r="J21" s="130">
        <f>SUM(J15:J20)</f>
        <v>0</v>
      </c>
      <c r="K21" s="130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>
        <f>+J14</f>
        <v>938115317</v>
      </c>
      <c r="K23" s="45">
        <f>+K14</f>
        <v>857666609</v>
      </c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78"/>
      <c r="K24" s="78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Maistra</cp:lastModifiedBy>
  <cp:lastPrinted>2012-07-27T10:53:32Z</cp:lastPrinted>
  <dcterms:created xsi:type="dcterms:W3CDTF">2008-10-17T11:51:54Z</dcterms:created>
  <dcterms:modified xsi:type="dcterms:W3CDTF">2012-07-30T08:27:56Z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