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89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</externalReferences>
  <definedNames>
    <definedName name="\0">'[1]aktiva'!#REF!</definedName>
    <definedName name="\a">'[1]aktiva'!#REF!</definedName>
    <definedName name="\h">'[1]aktiva'!#REF!</definedName>
    <definedName name="klasa0">#REF!</definedName>
    <definedName name="klasa1">#REF!</definedName>
    <definedName name="KLASA7">#REF!</definedName>
    <definedName name="klasa89">#REF!</definedName>
    <definedName name="naziv">#REF!</definedName>
    <definedName name="OB">'[1]aktiva'!#REF!</definedName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Print_Area_MI">'[3]STPARK''98-7'!$A$1:$H$117</definedName>
    <definedName name="ss">'[4]Sheet3'!$A$1:$B$489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<sst xmlns="http://schemas.openxmlformats.org/spreadsheetml/2006/main" count="395" uniqueCount="342">
  <si>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</si>
  <si>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</si>
  <si>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</si>
  <si>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</si>
  <si>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</si>
  <si>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</si>
  <si>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</si>
  <si>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</si>
  <si>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</si>
  <si>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</si>
  <si>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</si>
  <si>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</si>
  <si>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</si>
  <si>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</si>
  <si>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</si>
  <si>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</si>
  <si>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</si>
  <si>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</si>
  <si>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</si>
  <si>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</si>
  <si>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</si>
  <si>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</si>
  <si>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</si>
  <si>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</si>
  <si>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</si>
  <si>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</si>
  <si>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</si>
  <si>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</si>
  <si>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</si>
  <si>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</si>
  <si>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</si>
  <si>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</si>
  <si>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</si>
  <si>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</si>
  <si>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</si>
  <si>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</si>
  <si>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</si>
  <si>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</si>
  <si>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</si>
  <si>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</si>
  <si>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</si>
  <si>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</si>
  <si>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</si>
  <si>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</si>
  <si>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</si>
  <si>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</si>
  <si>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</si>
  <si>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</si>
  <si>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</si>
  <si>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</si>
  <si>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</si>
  <si>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</si>
  <si>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</si>
  <si>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</si>
  <si>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</si>
  <si>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</si>
  <si>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</si>
  <si>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</si>
  <si>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</si>
  <si>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</si>
  <si>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</si>
  <si>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</si>
  <si>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</si>
  <si>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</si>
  <si>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</si>
  <si>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</si>
  <si>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</si>
  <si>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</si>
  <si>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</si>
  <si>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</si>
  <si>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</si>
  <si>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</si>
  <si>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</si>
  <si>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</si>
  <si>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</si>
  <si>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</si>
  <si>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</si>
  <si>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</si>
  <si>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</si>
  <si>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</si>
  <si>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</si>
  <si>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</si>
  <si>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</si>
  <si>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</si>
  <si>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</si>
  <si>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</si>
  <si>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</si>
  <si>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</si>
  <si>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</si>
  <si>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</si>
  <si>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</si>
  <si>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</si>
  <si>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</si>
  <si>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</si>
  <si>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</si>
  <si>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</si>
  <si>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</si>
  <si>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</si>
  <si>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</si>
  <si>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</si>
  <si>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</si>
  <si>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</si>
  <si>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</si>
  <si>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</si>
  <si>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</si>
  <si>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</si>
  <si>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</si>
  <si>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</si>
  <si>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</si>
  <si>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</si>
  <si>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</si>
  <si>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</si>
  <si>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</si>
  <si>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</si>
  <si>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</si>
  <si>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</si>
  <si>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</si>
  <si>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</si>
  <si>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</si>
  <si>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</si>
  <si>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</si>
  <si>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</si>
  <si>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</si>
  <si>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</si>
  <si>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</si>
  <si>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</si>
  <si>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</si>
  <si>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</si>
  <si>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</si>
  <si>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</si>
  <si>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</si>
  <si>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</si>
  <si>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</si>
  <si>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</si>
  <si>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</si>
  <si>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</si>
  <si>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</si>
  <si>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</si>
  <si>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</si>
  <si>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</si>
  <si>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</si>
  <si>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</si>
  <si>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</si>
  <si>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</si>
  <si>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</si>
  <si>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</si>
  <si>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</si>
  <si>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</si>
  <si>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</si>
  <si>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</si>
  <si>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</si>
  <si>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</si>
  <si>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</si>
  <si>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</si>
  <si>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</si>
  <si>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</si>
  <si>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</si>
  <si>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</si>
  <si>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</si>
  <si>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</si>
  <si>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</si>
  <si>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</si>
  <si>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</si>
  <si>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</si>
  <si>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</si>
  <si>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</si>
  <si>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</si>
  <si>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</si>
  <si>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</si>
  <si>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</si>
  <si>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</si>
  <si>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</si>
  <si>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</si>
  <si>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</si>
  <si>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</si>
  <si>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</si>
  <si>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</si>
  <si>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</si>
  <si>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</si>
  <si>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</si>
  <si>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</si>
  <si>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</si>
  <si>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</si>
  <si>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</si>
  <si>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</si>
  <si>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</si>
  <si>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</si>
  <si>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</si>
  <si>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</si>
  <si>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</si>
  <si>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</si>
  <si>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</si>
  <si>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</si>
  <si>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</si>
  <si>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</si>
  <si>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</si>
  <si>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</si>
  <si>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</si>
  <si>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</si>
  <si>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</si>
  <si>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</si>
  <si>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</si>
  <si>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</si>
  <si>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</si>
  <si>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</si>
  <si>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</si>
  <si>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</si>
  <si>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</si>
  <si>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</si>
  <si>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</si>
  <si>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</si>
  <si>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</si>
  <si>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</si>
  <si>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</si>
  <si>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</si>
  <si>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</si>
  <si>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</si>
  <si>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</si>
  <si>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</si>
  <si>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</si>
  <si>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</si>
  <si>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</si>
  <si>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</si>
  <si>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</si>
  <si>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</si>
  <si>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</si>
  <si>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</si>
  <si>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</si>
  <si>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</si>
  <si>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</si>
  <si>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</si>
  <si>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</si>
  <si>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</si>
  <si>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</si>
  <si>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</si>
  <si>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</si>
  <si>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</si>
  <si>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</si>
  <si>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</si>
  <si>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</si>
  <si>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</si>
  <si>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</si>
  <si>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</si>
  <si>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</si>
  <si>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</si>
  <si>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</si>
  <si>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</si>
  <si>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</si>
  <si>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</si>
  <si>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</si>
  <si>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</si>
  <si>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</si>
  <si>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</si>
  <si>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</si>
  <si>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</si>
  <si>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</si>
  <si>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</si>
  <si>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</si>
  <si>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</si>
  <si>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</si>
  <si>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</si>
  <si>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</si>
  <si>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</si>
  <si>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</si>
  <si>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</si>
  <si>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</si>
  <si>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</si>
  <si>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</si>
  <si>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</si>
  <si>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</si>
  <si>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</si>
  <si>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</si>
  <si>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</si>
  <si>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</si>
  <si>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</si>
  <si>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</si>
  <si>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</si>
  <si>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</si>
  <si>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</si>
  <si>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</si>
  <si>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</si>
  <si>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</si>
  <si>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</si>
  <si>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</si>
  <si>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</si>
  <si>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</si>
  <si>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</si>
  <si>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</si>
  <si>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</si>
  <si>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</si>
  <si>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</si>
  <si>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</si>
  <si>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</si>
  <si>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</si>
  <si>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</si>
  <si>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</si>
  <si>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</si>
  <si>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</si>
  <si>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</si>
  <si>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</si>
  <si>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</si>
  <si>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</si>
  <si>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</si>
  <si>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</si>
  <si>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</si>
  <si>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</si>
  <si>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</si>
  <si>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</si>
  <si>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</si>
  <si>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</si>
  <si>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</si>
  <si>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</si>
  <si>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</si>
  <si>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</si>
  <si>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</si>
  <si>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</si>
  <si>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</si>
  <si>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</si>
  <si>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</si>
  <si>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</si>
  <si>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</si>
  <si>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</si>
  <si>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</si>
  <si>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</si>
  <si>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</si>
  <si>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</si>
  <si>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</si>
  <si>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</si>
  <si>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</si>
  <si>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</si>
  <si>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</si>
  <si>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</si>
  <si>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</si>
  <si>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</si>
  <si>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GOLUBIĆ ANAMARIJA</t>
  </si>
  <si>
    <t>052 / 800 358</t>
  </si>
  <si>
    <t>052 / 800 366</t>
  </si>
  <si>
    <t>anamarija.golubic@maistra.hr</t>
  </si>
  <si>
    <t>POPOVIĆ TOMISLAV</t>
  </si>
  <si>
    <t>Obveznik: MAISTRA d.d.</t>
  </si>
  <si>
    <t>stanje na dan 31.12.2011.</t>
  </si>
  <si>
    <t>u razdoblju 01.10.2011. do 31.12.2011.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</si>
</sst>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\-#,##0.00\ "/>
    <numFmt numFmtId="195" formatCode="#,##0.00_ ;[Red]\-#,##0.00\ "/>
    <numFmt numFmtId="196" formatCode="#,##0_ ;[Red]\-#,##0\ "/>
    <numFmt numFmtId="197" formatCode="#,##0_);\(#,##0\)"/>
    <numFmt numFmtId="198" formatCode="\$#,##0_);\(\$#,##0\)"/>
    <numFmt numFmtId="199" formatCode="mmmm\ d\,\ yyyy"/>
    <numFmt numFmtId="200" formatCode="#.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6">
    <xf numFmtId="0" fontId="4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5" fillId="4" borderId="0" applyNumberFormat="0" applyBorder="0" applyAlignment="0" applyProtection="0"/>
    <xf numFmtId="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0" fontId="22" fillId="0" borderId="0">
      <alignment/>
      <protection locked="0"/>
    </xf>
    <xf numFmtId="200" fontId="22" fillId="0" borderId="0">
      <alignment/>
      <protection locked="0"/>
    </xf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2" applyNumberFormat="0" applyAlignment="0" applyProtection="0"/>
    <xf numFmtId="0" fontId="27" fillId="21" borderId="3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3" borderId="8" applyNumberFormat="0" applyAlignment="0" applyProtection="0"/>
    <xf numFmtId="0" fontId="9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38" fillId="0" borderId="10" applyNumberFormat="0" applyFill="0" applyAlignment="0" applyProtection="0"/>
    <xf numFmtId="0" fontId="3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7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9" xfId="60" applyFont="1" applyBorder="1" applyAlignment="1" applyProtection="1">
      <alignment/>
      <protection hidden="1"/>
    </xf>
    <xf numFmtId="0" fontId="3" fillId="0" borderId="19" xfId="60" applyFont="1" applyBorder="1" applyAlignment="1">
      <alignment/>
      <protection/>
    </xf>
    <xf numFmtId="0" fontId="9" fillId="0" borderId="0" xfId="66">
      <alignment vertical="top"/>
      <protection/>
    </xf>
    <xf numFmtId="0" fontId="9" fillId="0" borderId="0" xfId="66" applyAlignment="1">
      <alignment/>
      <protection/>
    </xf>
    <xf numFmtId="0" fontId="17" fillId="0" borderId="0" xfId="66" applyFont="1" applyAlignment="1">
      <alignment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4" fillId="0" borderId="0" xfId="66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3" fillId="0" borderId="18" xfId="60" applyFont="1" applyBorder="1" applyAlignment="1">
      <alignment/>
      <protection/>
    </xf>
    <xf numFmtId="0" fontId="3" fillId="0" borderId="25" xfId="60" applyFont="1" applyBorder="1" applyAlignment="1">
      <alignment/>
      <protection/>
    </xf>
    <xf numFmtId="0" fontId="3" fillId="0" borderId="26" xfId="60" applyFont="1" applyFill="1" applyBorder="1" applyAlignment="1" applyProtection="1">
      <alignment horizontal="left" vertical="center" wrapText="1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 horizontal="left" vertical="center" wrapText="1"/>
      <protection hidden="1"/>
    </xf>
    <xf numFmtId="0" fontId="3" fillId="0" borderId="17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6" xfId="60" applyFont="1" applyFill="1" applyBorder="1" applyAlignment="1" applyProtection="1">
      <alignment/>
      <protection hidden="1"/>
    </xf>
    <xf numFmtId="0" fontId="3" fillId="0" borderId="26" xfId="60" applyFont="1" applyBorder="1" applyAlignment="1" applyProtection="1">
      <alignment wrapText="1"/>
      <protection hidden="1"/>
    </xf>
    <xf numFmtId="0" fontId="3" fillId="0" borderId="17" xfId="60" applyFont="1" applyBorder="1" applyAlignment="1" applyProtection="1">
      <alignment horizontal="right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17" xfId="60" applyFont="1" applyBorder="1" applyAlignment="1" applyProtection="1">
      <alignment horizontal="right" wrapText="1"/>
      <protection hidden="1"/>
    </xf>
    <xf numFmtId="0" fontId="2" fillId="0" borderId="26" xfId="60" applyFont="1" applyFill="1" applyBorder="1" applyAlignment="1" applyProtection="1">
      <alignment horizontal="right" vertical="center"/>
      <protection hidden="1" locked="0"/>
    </xf>
    <xf numFmtId="0" fontId="3" fillId="0" borderId="26" xfId="60" applyFont="1" applyBorder="1" applyAlignment="1" applyProtection="1">
      <alignment vertical="top"/>
      <protection hidden="1"/>
    </xf>
    <xf numFmtId="0" fontId="3" fillId="0" borderId="26" xfId="60" applyFont="1" applyBorder="1" applyAlignment="1" applyProtection="1">
      <alignment horizontal="left" vertical="top" wrapText="1"/>
      <protection hidden="1"/>
    </xf>
    <xf numFmtId="0" fontId="3" fillId="0" borderId="17" xfId="60" applyFont="1" applyBorder="1" applyAlignment="1">
      <alignment/>
      <protection/>
    </xf>
    <xf numFmtId="0" fontId="3" fillId="0" borderId="26" xfId="60" applyFont="1" applyBorder="1" applyAlignment="1" applyProtection="1">
      <alignment horizontal="left" vertical="top" indent="2"/>
      <protection hidden="1"/>
    </xf>
    <xf numFmtId="0" fontId="3" fillId="0" borderId="26" xfId="60" applyFont="1" applyBorder="1" applyAlignment="1" applyProtection="1">
      <alignment horizontal="left" vertical="top" wrapText="1" indent="2"/>
      <protection hidden="1"/>
    </xf>
    <xf numFmtId="0" fontId="3" fillId="0" borderId="17" xfId="60" applyFont="1" applyBorder="1" applyAlignment="1" applyProtection="1">
      <alignment horizontal="right" vertical="top"/>
      <protection hidden="1"/>
    </xf>
    <xf numFmtId="49" fontId="2" fillId="0" borderId="26" xfId="60" applyNumberFormat="1" applyFont="1" applyBorder="1" applyAlignment="1" applyProtection="1">
      <alignment horizontal="center" vertical="center"/>
      <protection hidden="1" locked="0"/>
    </xf>
    <xf numFmtId="0" fontId="3" fillId="0" borderId="17" xfId="60" applyFont="1" applyBorder="1" applyAlignment="1" applyProtection="1">
      <alignment horizontal="left" vertical="top"/>
      <protection hidden="1"/>
    </xf>
    <xf numFmtId="0" fontId="3" fillId="0" borderId="26" xfId="60" applyFont="1" applyBorder="1" applyAlignment="1" applyProtection="1">
      <alignment horizontal="lef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7" xfId="60" applyFont="1" applyBorder="1" applyAlignment="1" applyProtection="1">
      <alignment horizontal="left"/>
      <protection hidden="1"/>
    </xf>
    <xf numFmtId="0" fontId="3" fillId="0" borderId="26" xfId="60" applyFont="1" applyFill="1" applyBorder="1" applyAlignment="1" applyProtection="1">
      <alignment vertical="center"/>
      <protection hidden="1"/>
    </xf>
    <xf numFmtId="0" fontId="14" fillId="0" borderId="26" xfId="66" applyFont="1" applyFill="1" applyBorder="1" applyAlignment="1" applyProtection="1">
      <alignment vertical="center"/>
      <protection hidden="1"/>
    </xf>
    <xf numFmtId="0" fontId="14" fillId="0" borderId="0" xfId="66" applyFont="1" applyBorder="1" applyAlignment="1" applyProtection="1">
      <alignment horizontal="left"/>
      <protection hidden="1"/>
    </xf>
    <xf numFmtId="0" fontId="9" fillId="0" borderId="0" xfId="66" applyBorder="1" applyAlignment="1">
      <alignment/>
      <protection/>
    </xf>
    <xf numFmtId="0" fontId="9" fillId="0" borderId="26" xfId="66" applyBorder="1" applyAlignment="1">
      <alignment/>
      <protection/>
    </xf>
    <xf numFmtId="0" fontId="2" fillId="0" borderId="17" xfId="60" applyFont="1" applyBorder="1" applyAlignment="1" applyProtection="1">
      <alignment vertical="center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9" xfId="60" applyFont="1" applyFill="1" applyBorder="1" applyAlignment="1" applyProtection="1">
      <alignment horizontal="right" vertical="top" wrapText="1"/>
      <protection hidden="1"/>
    </xf>
    <xf numFmtId="0" fontId="3" fillId="0" borderId="29" xfId="60" applyFont="1" applyFill="1" applyBorder="1" applyAlignment="1" applyProtection="1">
      <alignment/>
      <protection hidden="1"/>
    </xf>
    <xf numFmtId="0" fontId="3" fillId="0" borderId="30" xfId="60" applyFont="1" applyFill="1" applyBorder="1" applyAlignment="1" applyProtection="1">
      <alignment/>
      <protection hidden="1"/>
    </xf>
    <xf numFmtId="14" fontId="2" fillId="0" borderId="22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1" xfId="60" applyFont="1" applyFill="1" applyBorder="1" applyAlignment="1" applyProtection="1">
      <alignment horizontal="center" vertical="center"/>
      <protection hidden="1" locked="0"/>
    </xf>
    <xf numFmtId="49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30" xfId="43" applyFont="1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0" fontId="3" fillId="0" borderId="29" xfId="60" applyFont="1" applyFill="1" applyBorder="1" applyAlignment="1">
      <alignment/>
      <protection/>
    </xf>
    <xf numFmtId="0" fontId="3" fillId="0" borderId="30" xfId="60" applyFont="1" applyFill="1" applyBorder="1" applyAlignment="1">
      <alignment/>
      <protection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7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1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28" xfId="43" applyFont="1" applyFill="1" applyBorder="1" applyAlignment="1" applyProtection="1">
      <alignment/>
      <protection hidden="1" locked="0"/>
    </xf>
    <xf numFmtId="0" fontId="13" fillId="0" borderId="29" xfId="43" applyFont="1" applyFill="1" applyBorder="1" applyAlignment="1" applyProtection="1">
      <alignment/>
      <protection hidden="1" locked="0"/>
    </xf>
    <xf numFmtId="0" fontId="3" fillId="0" borderId="29" xfId="60" applyFont="1" applyFill="1" applyBorder="1" applyAlignment="1">
      <alignment horizontal="left" vertical="center"/>
      <protection/>
    </xf>
    <xf numFmtId="0" fontId="3" fillId="0" borderId="30" xfId="60" applyFont="1" applyFill="1" applyBorder="1" applyAlignment="1">
      <alignment horizontal="left" vertical="center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30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17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7" xfId="60" applyFont="1" applyBorder="1" applyAlignment="1" applyProtection="1">
      <alignment horizontal="right" wrapText="1"/>
      <protection hidden="1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6" xfId="60" applyFont="1" applyFill="1" applyBorder="1" applyAlignment="1" applyProtection="1">
      <alignment horizontal="left" vertical="center" wrapText="1"/>
      <protection hidden="1"/>
    </xf>
    <xf numFmtId="0" fontId="11" fillId="0" borderId="17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6" xfId="60" applyFont="1" applyBorder="1" applyAlignment="1" applyProtection="1">
      <alignment horizontal="center" vertical="center" wrapText="1"/>
      <protection hidden="1"/>
    </xf>
    <xf numFmtId="0" fontId="3" fillId="0" borderId="17" xfId="60" applyFont="1" applyBorder="1" applyAlignment="1" applyProtection="1">
      <alignment horizontal="right" vertical="center"/>
      <protection hidden="1"/>
    </xf>
    <xf numFmtId="0" fontId="3" fillId="0" borderId="26" xfId="60" applyFont="1" applyBorder="1" applyAlignment="1" applyProtection="1">
      <alignment horizontal="right"/>
      <protection hidden="1"/>
    </xf>
    <xf numFmtId="0" fontId="1" fillId="0" borderId="17" xfId="60" applyFont="1" applyBorder="1" applyAlignment="1" applyProtection="1">
      <alignment horizontal="right" vertical="center" wrapText="1"/>
      <protection hidden="1"/>
    </xf>
    <xf numFmtId="0" fontId="1" fillId="0" borderId="26" xfId="60" applyFont="1" applyBorder="1" applyAlignment="1" applyProtection="1">
      <alignment horizontal="right" wrapText="1"/>
      <protection hidden="1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/>
      <protection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3" fillId="0" borderId="26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8" xfId="60" applyFont="1" applyBorder="1" applyAlignment="1" applyProtection="1">
      <alignment horizontal="center"/>
      <protection hidden="1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2" fillId="0" borderId="30" xfId="60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60" applyNumberFormat="1" applyFont="1" applyFill="1" applyBorder="1" applyAlignment="1" applyProtection="1">
      <alignment horizontal="left" vertical="center"/>
      <protection hidden="1" locked="0"/>
    </xf>
    <xf numFmtId="0" fontId="10" fillId="0" borderId="33" xfId="60" applyFont="1" applyBorder="1" applyAlignment="1">
      <alignment/>
      <protection/>
    </xf>
    <xf numFmtId="0" fontId="10" fillId="0" borderId="18" xfId="60" applyFont="1" applyBorder="1" applyAlignment="1">
      <alignment/>
      <protection/>
    </xf>
    <xf numFmtId="0" fontId="3" fillId="0" borderId="29" xfId="60" applyFont="1" applyFill="1" applyBorder="1" applyAlignment="1" applyProtection="1">
      <alignment horizontal="center" vertical="top"/>
      <protection hidden="1"/>
    </xf>
    <xf numFmtId="0" fontId="3" fillId="0" borderId="29" xfId="60" applyFont="1" applyFill="1" applyBorder="1" applyAlignment="1" applyProtection="1">
      <alignment horizontal="center"/>
      <protection hidden="1"/>
    </xf>
    <xf numFmtId="49" fontId="13" fillId="0" borderId="28" xfId="4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6" applyFont="1" applyBorder="1" applyAlignment="1" applyProtection="1">
      <alignment horizontal="left"/>
      <protection hidden="1"/>
    </xf>
    <xf numFmtId="0" fontId="19" fillId="0" borderId="0" xfId="66" applyFont="1" applyBorder="1" applyAlignment="1">
      <alignment/>
      <protection/>
    </xf>
    <xf numFmtId="0" fontId="14" fillId="0" borderId="0" xfId="66" applyFont="1" applyBorder="1" applyAlignment="1" applyProtection="1">
      <alignment horizontal="left"/>
      <protection hidden="1"/>
    </xf>
    <xf numFmtId="0" fontId="9" fillId="0" borderId="0" xfId="66" applyBorder="1" applyAlignment="1">
      <alignment/>
      <protection/>
    </xf>
    <xf numFmtId="0" fontId="9" fillId="0" borderId="26" xfId="66" applyBorder="1" applyAlignment="1">
      <alignment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0" fillId="0" borderId="0" xfId="66" applyFont="1" applyAlignment="1">
      <alignment/>
      <protection/>
    </xf>
    <xf numFmtId="0" fontId="16" fillId="0" borderId="0" xfId="66" applyFont="1" applyBorder="1" applyAlignment="1">
      <alignment horizontal="justify" vertical="top" wrapText="1"/>
      <protection/>
    </xf>
    <xf numFmtId="0" fontId="9" fillId="0" borderId="0" xfId="66" applyAlignment="1">
      <alignment/>
      <protection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0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eading1" xfId="41"/>
    <cellStyle name="Heading2" xfId="42"/>
    <cellStyle name="Hyperlink" xfId="43"/>
    <cellStyle name="Isticanje1" xfId="44"/>
    <cellStyle name="Isticanje2" xfId="45"/>
    <cellStyle name="Isticanje3" xfId="46"/>
    <cellStyle name="Isticanje4" xfId="47"/>
    <cellStyle name="Isticanje5" xfId="48"/>
    <cellStyle name="Isticanje6" xfId="49"/>
    <cellStyle name="Izlaz" xfId="50"/>
    <cellStyle name="Izračun" xfId="51"/>
    <cellStyle name="Loše" xfId="52"/>
    <cellStyle name="Naslov" xfId="53"/>
    <cellStyle name="Naslov 1" xfId="54"/>
    <cellStyle name="Naslov 2" xfId="55"/>
    <cellStyle name="Naslov 3" xfId="56"/>
    <cellStyle name="Naslov 4" xfId="57"/>
    <cellStyle name="Neutralno" xfId="58"/>
    <cellStyle name="normal" xfId="59"/>
    <cellStyle name="Normal_TFI-POD" xfId="60"/>
    <cellStyle name="Normalno 2" xfId="61"/>
    <cellStyle name="Percent" xfId="62"/>
    <cellStyle name="Povezana ćelija" xfId="63"/>
    <cellStyle name="Followed Hyperlink" xfId="64"/>
    <cellStyle name="Provjera ćelije" xfId="65"/>
    <cellStyle name="Stil 1" xfId="66"/>
    <cellStyle name="Tekst objašnjenja" xfId="67"/>
    <cellStyle name="Tekst upozorenja" xfId="68"/>
    <cellStyle name="Total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ebulic\Local%20Settings\Temporary%20Internet%20Files\OLK3F\bilanca_stanja_nova_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agolubic\Local%20Settings\Temporary%20Internet%20Files\OLKB\Bilanca%20i%20RDG%20Adria%20Resorts_31_10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998\CIJENE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WINDOWS\Desktop\Datoteka%20120420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"/>
      <sheetName val="pasi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čun dobiti 31_10"/>
      <sheetName val="BS_301005_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PARK'98-7"/>
      <sheetName val="BRUTTO SATNICE '98."/>
      <sheetName val="BRUTTO SATNICE '98. (2)"/>
      <sheetName val="ULAZNI PODACI"/>
      <sheetName val="BETONARA Karlovac"/>
      <sheetName val="STPARK'98-1"/>
      <sheetName val="ISPIS-TRANSPORT"/>
      <sheetName val="KRUPNI INVENTAR Zagreb"/>
      <sheetName val="ARMIRA^NICA - Zagreb"/>
      <sheetName val="20 085, 20 093"/>
      <sheetName val="20105_98"/>
      <sheetName val="STPARK'98-4"/>
      <sheetName val="STPARK'98-5"/>
      <sheetName val="STPARK'98-6"/>
      <sheetName val="Dijagram vo`nje"/>
      <sheetName val="PROFILAKSA '98"/>
      <sheetName val="ELEKTRIKA I REMONT"/>
      <sheetName val=" MT Vodovod '98"/>
      <sheetName val="Proizvodnja {ljunka"/>
      <sheetName val="Spravljanje betona"/>
      <sheetName val="ISPIS CJENIKA '98"/>
      <sheetName val="Transport betona"/>
      <sheetName val="Proizvodnja kamena"/>
      <sheetName val="PREGLED CIJENA Betonar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"/>
      <sheetName val="1"/>
      <sheetName val="2"/>
      <sheetName val="3"/>
      <sheetName val="4"/>
      <sheetName val="6"/>
      <sheetName val="7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7" sqref="A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8" t="s">
        <v>249</v>
      </c>
      <c r="B2" s="159"/>
      <c r="C2" s="159"/>
      <c r="D2" s="160"/>
      <c r="E2" s="118">
        <v>40817</v>
      </c>
      <c r="F2" s="12"/>
      <c r="G2" s="13" t="s">
        <v>250</v>
      </c>
      <c r="H2" s="118">
        <v>40908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1" t="s">
        <v>317</v>
      </c>
      <c r="B4" s="162"/>
      <c r="C4" s="162"/>
      <c r="D4" s="162"/>
      <c r="E4" s="162"/>
      <c r="F4" s="162"/>
      <c r="G4" s="162"/>
      <c r="H4" s="162"/>
      <c r="I4" s="16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4" t="s">
        <v>251</v>
      </c>
      <c r="B6" s="165"/>
      <c r="C6" s="156" t="s">
        <v>323</v>
      </c>
      <c r="D6" s="15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6" t="s">
        <v>252</v>
      </c>
      <c r="B8" s="167"/>
      <c r="C8" s="156" t="s">
        <v>324</v>
      </c>
      <c r="D8" s="15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3" t="s">
        <v>253</v>
      </c>
      <c r="B10" s="154"/>
      <c r="C10" s="156" t="s">
        <v>325</v>
      </c>
      <c r="D10" s="15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5"/>
      <c r="B11" s="15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4" t="s">
        <v>254</v>
      </c>
      <c r="B12" s="165"/>
      <c r="C12" s="168" t="s">
        <v>326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4" t="s">
        <v>255</v>
      </c>
      <c r="B14" s="165"/>
      <c r="C14" s="144">
        <v>52210</v>
      </c>
      <c r="D14" s="145"/>
      <c r="E14" s="16"/>
      <c r="F14" s="168" t="s">
        <v>327</v>
      </c>
      <c r="G14" s="148"/>
      <c r="H14" s="148"/>
      <c r="I14" s="14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4" t="s">
        <v>256</v>
      </c>
      <c r="B16" s="165"/>
      <c r="C16" s="168" t="s">
        <v>328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4" t="s">
        <v>257</v>
      </c>
      <c r="B18" s="165"/>
      <c r="C18" s="146" t="s">
        <v>329</v>
      </c>
      <c r="D18" s="147"/>
      <c r="E18" s="147"/>
      <c r="F18" s="147"/>
      <c r="G18" s="147"/>
      <c r="H18" s="147"/>
      <c r="I18" s="13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4" t="s">
        <v>258</v>
      </c>
      <c r="B20" s="165"/>
      <c r="C20" s="146" t="s">
        <v>330</v>
      </c>
      <c r="D20" s="147"/>
      <c r="E20" s="147"/>
      <c r="F20" s="147"/>
      <c r="G20" s="147"/>
      <c r="H20" s="147"/>
      <c r="I20" s="13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4" t="s">
        <v>259</v>
      </c>
      <c r="B22" s="165"/>
      <c r="C22" s="119">
        <v>374</v>
      </c>
      <c r="D22" s="168" t="s">
        <v>327</v>
      </c>
      <c r="E22" s="150"/>
      <c r="F22" s="151"/>
      <c r="G22" s="164"/>
      <c r="H22" s="15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4" t="s">
        <v>260</v>
      </c>
      <c r="B24" s="165"/>
      <c r="C24" s="119">
        <v>18</v>
      </c>
      <c r="D24" s="168" t="s">
        <v>331</v>
      </c>
      <c r="E24" s="150"/>
      <c r="F24" s="150"/>
      <c r="G24" s="151"/>
      <c r="H24" s="51" t="s">
        <v>261</v>
      </c>
      <c r="I24" s="120">
        <v>1229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4" t="s">
        <v>262</v>
      </c>
      <c r="B26" s="165"/>
      <c r="C26" s="121" t="s">
        <v>332</v>
      </c>
      <c r="D26" s="25"/>
      <c r="E26" s="33"/>
      <c r="F26" s="24"/>
      <c r="G26" s="140" t="s">
        <v>263</v>
      </c>
      <c r="H26" s="165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37"/>
      <c r="B30" s="138"/>
      <c r="C30" s="138"/>
      <c r="D30" s="139"/>
      <c r="E30" s="137"/>
      <c r="F30" s="138"/>
      <c r="G30" s="138"/>
      <c r="H30" s="156"/>
      <c r="I30" s="157"/>
      <c r="J30" s="10"/>
      <c r="K30" s="10"/>
      <c r="L30" s="10"/>
    </row>
    <row r="31" spans="1:12" ht="12.75">
      <c r="A31" s="92"/>
      <c r="B31" s="22"/>
      <c r="C31" s="21"/>
      <c r="D31" s="173"/>
      <c r="E31" s="173"/>
      <c r="F31" s="173"/>
      <c r="G31" s="174"/>
      <c r="H31" s="16"/>
      <c r="I31" s="99"/>
      <c r="J31" s="10"/>
      <c r="K31" s="10"/>
      <c r="L31" s="10"/>
    </row>
    <row r="32" spans="1:12" ht="12.75">
      <c r="A32" s="137"/>
      <c r="B32" s="138"/>
      <c r="C32" s="138"/>
      <c r="D32" s="139"/>
      <c r="E32" s="137"/>
      <c r="F32" s="138"/>
      <c r="G32" s="138"/>
      <c r="H32" s="156"/>
      <c r="I32" s="15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37"/>
      <c r="B34" s="138"/>
      <c r="C34" s="138"/>
      <c r="D34" s="139"/>
      <c r="E34" s="137"/>
      <c r="F34" s="138"/>
      <c r="G34" s="138"/>
      <c r="H34" s="156"/>
      <c r="I34" s="15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37"/>
      <c r="B36" s="138"/>
      <c r="C36" s="138"/>
      <c r="D36" s="139"/>
      <c r="E36" s="137"/>
      <c r="F36" s="138"/>
      <c r="G36" s="138"/>
      <c r="H36" s="156"/>
      <c r="I36" s="157"/>
      <c r="J36" s="10"/>
      <c r="K36" s="10"/>
      <c r="L36" s="10"/>
    </row>
    <row r="37" spans="1:12" ht="12.75">
      <c r="A37" s="101"/>
      <c r="B37" s="30"/>
      <c r="C37" s="180"/>
      <c r="D37" s="181"/>
      <c r="E37" s="16"/>
      <c r="F37" s="180"/>
      <c r="G37" s="181"/>
      <c r="H37" s="16"/>
      <c r="I37" s="93"/>
      <c r="J37" s="10"/>
      <c r="K37" s="10"/>
      <c r="L37" s="10"/>
    </row>
    <row r="38" spans="1:12" ht="12.75">
      <c r="A38" s="137"/>
      <c r="B38" s="138"/>
      <c r="C38" s="138"/>
      <c r="D38" s="139"/>
      <c r="E38" s="137"/>
      <c r="F38" s="138"/>
      <c r="G38" s="138"/>
      <c r="H38" s="156"/>
      <c r="I38" s="157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37"/>
      <c r="B40" s="138"/>
      <c r="C40" s="138"/>
      <c r="D40" s="139"/>
      <c r="E40" s="137"/>
      <c r="F40" s="138"/>
      <c r="G40" s="138"/>
      <c r="H40" s="156"/>
      <c r="I40" s="15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3" t="s">
        <v>267</v>
      </c>
      <c r="B44" s="179"/>
      <c r="C44" s="156"/>
      <c r="D44" s="157"/>
      <c r="E44" s="26"/>
      <c r="F44" s="168"/>
      <c r="G44" s="138"/>
      <c r="H44" s="138"/>
      <c r="I44" s="139"/>
      <c r="J44" s="10"/>
      <c r="K44" s="10"/>
      <c r="L44" s="10"/>
    </row>
    <row r="45" spans="1:12" ht="12.75">
      <c r="A45" s="101"/>
      <c r="B45" s="30"/>
      <c r="C45" s="180"/>
      <c r="D45" s="181"/>
      <c r="E45" s="16"/>
      <c r="F45" s="180"/>
      <c r="G45" s="182"/>
      <c r="H45" s="35"/>
      <c r="I45" s="105"/>
      <c r="J45" s="10"/>
      <c r="K45" s="10"/>
      <c r="L45" s="10"/>
    </row>
    <row r="46" spans="1:12" ht="12.75">
      <c r="A46" s="153" t="s">
        <v>268</v>
      </c>
      <c r="B46" s="179"/>
      <c r="C46" s="168" t="s">
        <v>334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3" t="s">
        <v>270</v>
      </c>
      <c r="B48" s="179"/>
      <c r="C48" s="185" t="s">
        <v>335</v>
      </c>
      <c r="D48" s="186"/>
      <c r="E48" s="187"/>
      <c r="F48" s="16"/>
      <c r="G48" s="51" t="s">
        <v>271</v>
      </c>
      <c r="H48" s="185" t="s">
        <v>336</v>
      </c>
      <c r="I48" s="18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3" t="s">
        <v>257</v>
      </c>
      <c r="B50" s="179"/>
      <c r="C50" s="192" t="s">
        <v>337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4" t="s">
        <v>272</v>
      </c>
      <c r="B52" s="165"/>
      <c r="C52" s="185" t="s">
        <v>338</v>
      </c>
      <c r="D52" s="186"/>
      <c r="E52" s="186"/>
      <c r="F52" s="186"/>
      <c r="G52" s="186"/>
      <c r="H52" s="186"/>
      <c r="I52" s="149"/>
      <c r="J52" s="10"/>
      <c r="K52" s="10"/>
      <c r="L52" s="10"/>
    </row>
    <row r="53" spans="1:12" ht="12.75">
      <c r="A53" s="106"/>
      <c r="B53" s="20"/>
      <c r="C53" s="175" t="s">
        <v>273</v>
      </c>
      <c r="D53" s="175"/>
      <c r="E53" s="175"/>
      <c r="F53" s="175"/>
      <c r="G53" s="175"/>
      <c r="H53" s="17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3" t="s">
        <v>274</v>
      </c>
      <c r="C55" s="194"/>
      <c r="D55" s="194"/>
      <c r="E55" s="19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6"/>
      <c r="B57" s="195" t="s">
        <v>307</v>
      </c>
      <c r="C57" s="196"/>
      <c r="D57" s="196"/>
      <c r="E57" s="196"/>
      <c r="F57" s="196"/>
      <c r="G57" s="196"/>
      <c r="H57" s="196"/>
      <c r="I57" s="108"/>
      <c r="J57" s="10"/>
      <c r="K57" s="10"/>
      <c r="L57" s="10"/>
    </row>
    <row r="58" spans="1:12" ht="12.75">
      <c r="A58" s="106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6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0"/>
      <c r="H63" s="191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10">
      <selection activeCell="A11" sqref="A11:J11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2" width="11.421875" style="52" customWidth="1"/>
    <col min="13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339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319</v>
      </c>
      <c r="K4" s="59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0"/>
      <c r="I7" s="3">
        <v>1</v>
      </c>
      <c r="J7" s="129"/>
      <c r="K7" s="129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126">
        <f>J9+J16+J26+J35+J39</f>
        <v>2055317045</v>
      </c>
      <c r="K8" s="126">
        <f>K9+K16+K26+K35+K39</f>
        <v>2019252920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126">
        <f>SUM(J10:J15)</f>
        <v>4971247</v>
      </c>
      <c r="K9" s="126">
        <f>SUM(K10:K15)</f>
        <v>5460463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4933787</v>
      </c>
      <c r="K11" s="7">
        <v>5452303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37460</v>
      </c>
      <c r="K14" s="7">
        <v>8160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126">
        <f>SUM(J17:J25)</f>
        <v>1952297212</v>
      </c>
      <c r="K16" s="126">
        <f>SUM(K17:K25)</f>
        <v>1915854117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162926489</v>
      </c>
      <c r="K17" s="7">
        <v>168929093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1107144003</v>
      </c>
      <c r="K18" s="7">
        <v>1385885854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117261364</v>
      </c>
      <c r="K19" s="7">
        <v>152827563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87354023</v>
      </c>
      <c r="K20" s="7">
        <v>95887750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6247580</v>
      </c>
      <c r="K22" s="7">
        <v>5282404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413935989</v>
      </c>
      <c r="K23" s="7">
        <v>46981787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7113698</v>
      </c>
      <c r="K24" s="7">
        <v>10183389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50314066</v>
      </c>
      <c r="K25" s="7">
        <v>49876277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126">
        <f>SUM(J27:J34)</f>
        <v>83787154</v>
      </c>
      <c r="K26" s="126">
        <f>SUM(K27:K34)</f>
        <v>83787154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83398062</v>
      </c>
      <c r="K27" s="7">
        <v>83398062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/>
      <c r="K29" s="7"/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389092</v>
      </c>
      <c r="K32" s="7">
        <v>389092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127">
        <v>14261432</v>
      </c>
      <c r="K39" s="127">
        <v>14151186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126">
        <f>J41+J49+J56+J64</f>
        <v>97031571</v>
      </c>
      <c r="K40" s="126">
        <f>K41+K49+K56+K64</f>
        <v>38716116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26">
        <f>SUM(J42:J48)</f>
        <v>5682107</v>
      </c>
      <c r="K41" s="126">
        <f>SUM(K42:K48)</f>
        <v>3852007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5483585</v>
      </c>
      <c r="K42" s="7">
        <v>3726693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185510</v>
      </c>
      <c r="K45" s="7">
        <v>123176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13012</v>
      </c>
      <c r="K47" s="7">
        <v>2138</v>
      </c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26">
        <f>SUM(J50:J55)</f>
        <v>77763658</v>
      </c>
      <c r="K49" s="126">
        <f>SUM(K50:K55)</f>
        <v>27854943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3764970</v>
      </c>
      <c r="K50" s="7">
        <v>2316047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67090223</v>
      </c>
      <c r="K51" s="7">
        <v>18512296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1055900</v>
      </c>
      <c r="K53" s="7">
        <v>200446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3337751</v>
      </c>
      <c r="K54" s="7">
        <v>4505157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2514814</v>
      </c>
      <c r="K55" s="7">
        <v>2320997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26">
        <f>SUM(J57:J63)</f>
        <v>2847099</v>
      </c>
      <c r="K56" s="126">
        <f>SUM(K57:K63)</f>
        <v>2724069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/>
      <c r="K58" s="7"/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2471582</v>
      </c>
      <c r="K61" s="7">
        <v>2348552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375517</v>
      </c>
      <c r="K62" s="7">
        <v>375517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/>
      <c r="K63" s="7"/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127">
        <v>10738707</v>
      </c>
      <c r="K64" s="127">
        <v>4285097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127">
        <v>5681202</v>
      </c>
      <c r="K65" s="127">
        <v>2632151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126">
        <f>J7+J8+J40+J65</f>
        <v>2158029818</v>
      </c>
      <c r="K66" s="126">
        <f>K7+K8+K40+K65</f>
        <v>2060601187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/>
      <c r="K67" s="8"/>
    </row>
    <row r="68" spans="1:11" ht="12.75">
      <c r="A68" s="211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0"/>
      <c r="I69" s="3">
        <v>62</v>
      </c>
      <c r="J69" s="128">
        <f>J70+J71+J72+J78+J79+J82+J85</f>
        <v>1005230687</v>
      </c>
      <c r="K69" s="128">
        <f>K70+K71+K72+K78+K79+K82+K85</f>
        <v>904141669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1164040520</v>
      </c>
      <c r="K70" s="7">
        <v>1164040520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1021873</v>
      </c>
      <c r="K73" s="7">
        <v>1021873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2228631</v>
      </c>
      <c r="K76" s="7">
        <v>2228631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14210980</v>
      </c>
      <c r="K77" s="7">
        <v>14210980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/>
      <c r="K78" s="7"/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126">
        <f>J80-J81</f>
        <v>-269140751</v>
      </c>
      <c r="K79" s="126">
        <f>K80-K81</f>
        <v>-176271317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269140751</v>
      </c>
      <c r="K81" s="7">
        <f>+J81-J83</f>
        <v>176271317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126">
        <f>J83-J84</f>
        <v>92869434</v>
      </c>
      <c r="K82" s="126">
        <f>K83-K84</f>
        <v>-101089018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92869434</v>
      </c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101089018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126">
        <f>SUM(J87:J89)</f>
        <v>82320160</v>
      </c>
      <c r="K86" s="126">
        <f>SUM(K87:K89)</f>
        <v>67536350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3236511</v>
      </c>
      <c r="K87" s="7">
        <v>2852850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79083649</v>
      </c>
      <c r="K89" s="7">
        <v>64683500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126">
        <f>SUM(J91:J99)</f>
        <v>10543091</v>
      </c>
      <c r="K90" s="126">
        <f>SUM(K91:K99)</f>
        <v>8958407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10543091</v>
      </c>
      <c r="K93" s="7">
        <v>8958407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/>
      <c r="K98" s="7"/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26">
        <f>SUM(J101:J112)</f>
        <v>1045609823</v>
      </c>
      <c r="K100" s="126">
        <f>SUM(K101:K112)</f>
        <v>1069709588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953209655</v>
      </c>
      <c r="K101" s="7">
        <v>1018578129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/>
      <c r="K103" s="7">
        <v>1239521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14171970</v>
      </c>
      <c r="K104" s="7">
        <v>5742780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37871728</v>
      </c>
      <c r="K105" s="7">
        <v>14890270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22266971</v>
      </c>
      <c r="K108" s="7">
        <v>17712218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17587713</v>
      </c>
      <c r="K109" s="7">
        <v>11247738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13482</v>
      </c>
      <c r="K110" s="7"/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488304</v>
      </c>
      <c r="K112" s="7">
        <v>298932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127">
        <v>14326057</v>
      </c>
      <c r="K113" s="127">
        <v>10255173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26">
        <f>J69+J86+J90+J100+J113</f>
        <v>2158029818</v>
      </c>
      <c r="K114" s="126">
        <f>K69+K86+K90+K100+K113</f>
        <v>2060601187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01" t="s">
        <v>9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311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  <row r="122" spans="10:11" ht="12.75">
      <c r="J122" s="133"/>
      <c r="K122" s="13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2">
      <selection activeCell="A11" sqref="A11:J11"/>
    </sheetView>
  </sheetViews>
  <sheetFormatPr defaultColWidth="9.140625" defaultRowHeight="12.75"/>
  <cols>
    <col min="1" max="8" width="9.140625" style="52" customWidth="1"/>
    <col min="9" max="9" width="9.7109375" style="52" bestFit="1" customWidth="1"/>
    <col min="10" max="10" width="10.8515625" style="52" customWidth="1"/>
    <col min="11" max="12" width="10.7109375" style="52" customWidth="1"/>
    <col min="13" max="13" width="11.140625" style="52" customWidth="1"/>
    <col min="14" max="14" width="3.421875" style="52" customWidth="1"/>
    <col min="15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7" t="s">
        <v>279</v>
      </c>
      <c r="J4" s="257" t="s">
        <v>319</v>
      </c>
      <c r="K4" s="257"/>
      <c r="L4" s="257" t="s">
        <v>320</v>
      </c>
      <c r="M4" s="257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24" customHeight="1">
      <c r="A6" s="257">
        <v>1</v>
      </c>
      <c r="B6" s="257"/>
      <c r="C6" s="257"/>
      <c r="D6" s="257"/>
      <c r="E6" s="257"/>
      <c r="F6" s="257"/>
      <c r="G6" s="257"/>
      <c r="H6" s="25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0"/>
      <c r="I7" s="3">
        <v>111</v>
      </c>
      <c r="J7" s="128">
        <f>SUM(J8:J9)</f>
        <v>0</v>
      </c>
      <c r="K7" s="128">
        <f>SUM(K8:K9)</f>
        <v>23568567</v>
      </c>
      <c r="L7" s="128">
        <f>SUM(L8:L9)</f>
        <v>0</v>
      </c>
      <c r="M7" s="128">
        <f>SUM(M8:M9)</f>
        <v>28596388</v>
      </c>
    </row>
    <row r="8" spans="1:13" ht="12.75" customHeight="1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/>
      <c r="K8" s="7">
        <v>19076948</v>
      </c>
      <c r="L8" s="7"/>
      <c r="M8" s="7">
        <v>24740904</v>
      </c>
    </row>
    <row r="9" spans="1:13" ht="12.75" customHeight="1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/>
      <c r="K9" s="7">
        <v>4491619</v>
      </c>
      <c r="L9" s="7"/>
      <c r="M9" s="7">
        <v>3855484</v>
      </c>
    </row>
    <row r="10" spans="1:13" ht="12.75" customHeight="1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126">
        <f>J11+J12+J16+J20+J21+J22+J25+J26</f>
        <v>0</v>
      </c>
      <c r="K10" s="126">
        <f>K11+K12+K16+K20+K21+K22+K25+K26</f>
        <v>110293789</v>
      </c>
      <c r="L10" s="126">
        <f>L11+L12+L16+L20+L21+L22+L25+L26</f>
        <v>0</v>
      </c>
      <c r="M10" s="126">
        <f>M11+M12+M16+M20+M21+M22+M25+M26</f>
        <v>113339577</v>
      </c>
    </row>
    <row r="11" spans="1:13" ht="12.75" customHeight="1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 customHeight="1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126">
        <f>SUM(J13:J15)</f>
        <v>0</v>
      </c>
      <c r="K12" s="126">
        <f>SUM(K13:K15)</f>
        <v>21126092</v>
      </c>
      <c r="L12" s="126">
        <f>SUM(L13:L15)</f>
        <v>0</v>
      </c>
      <c r="M12" s="126">
        <f>SUM(M13:M15)</f>
        <v>25395750</v>
      </c>
    </row>
    <row r="13" spans="1:13" ht="12.75" customHeight="1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/>
      <c r="K13" s="7">
        <v>9260283</v>
      </c>
      <c r="L13" s="7"/>
      <c r="M13" s="7">
        <v>11391571</v>
      </c>
    </row>
    <row r="14" spans="1:13" ht="12.75" customHeight="1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/>
      <c r="K14" s="7">
        <v>59950</v>
      </c>
      <c r="L14" s="7"/>
      <c r="M14" s="7">
        <v>81029</v>
      </c>
    </row>
    <row r="15" spans="1:13" ht="12.75" customHeight="1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/>
      <c r="K15" s="7">
        <v>11805859</v>
      </c>
      <c r="L15" s="7"/>
      <c r="M15" s="7">
        <v>13923150</v>
      </c>
    </row>
    <row r="16" spans="1:13" ht="12.75" customHeight="1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126">
        <f>SUM(J17:J19)</f>
        <v>0</v>
      </c>
      <c r="K16" s="126">
        <f>SUM(K17:K19)</f>
        <v>32983546</v>
      </c>
      <c r="L16" s="126">
        <f>SUM(L17:L19)</f>
        <v>0</v>
      </c>
      <c r="M16" s="126">
        <f>SUM(M17:M19)</f>
        <v>36168410</v>
      </c>
    </row>
    <row r="17" spans="1:13" ht="12.75" customHeight="1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/>
      <c r="K17" s="7">
        <v>19572341</v>
      </c>
      <c r="L17" s="7"/>
      <c r="M17" s="7">
        <v>21343107</v>
      </c>
    </row>
    <row r="18" spans="1:13" ht="12.75" customHeight="1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/>
      <c r="K18" s="7">
        <v>8608117</v>
      </c>
      <c r="L18" s="7"/>
      <c r="M18" s="7">
        <v>9573875</v>
      </c>
    </row>
    <row r="19" spans="1:13" ht="12.75" customHeight="1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/>
      <c r="K19" s="7">
        <v>4803088</v>
      </c>
      <c r="L19" s="7"/>
      <c r="M19" s="7">
        <v>5251428</v>
      </c>
    </row>
    <row r="20" spans="1:13" ht="12.75" customHeight="1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/>
      <c r="K20" s="7">
        <v>27991036</v>
      </c>
      <c r="L20" s="7"/>
      <c r="M20" s="7">
        <v>31822361</v>
      </c>
    </row>
    <row r="21" spans="1:13" ht="12.75" customHeight="1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/>
      <c r="K21" s="7">
        <v>10166283</v>
      </c>
      <c r="L21" s="7"/>
      <c r="M21" s="7">
        <v>24393918</v>
      </c>
    </row>
    <row r="22" spans="1:13" ht="12.75" customHeight="1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126">
        <f>SUM(J23:J24)</f>
        <v>0</v>
      </c>
      <c r="K22" s="126">
        <f>SUM(K23:K24)</f>
        <v>4549501</v>
      </c>
      <c r="L22" s="126">
        <f>SUM(L23:L24)</f>
        <v>0</v>
      </c>
      <c r="M22" s="126">
        <f>SUM(M23:M24)</f>
        <v>2899254</v>
      </c>
    </row>
    <row r="23" spans="1:13" ht="12.75" customHeight="1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>
        <v>-1</v>
      </c>
      <c r="L23" s="7"/>
      <c r="M23" s="7">
        <v>0</v>
      </c>
    </row>
    <row r="24" spans="1:13" ht="12.75" customHeight="1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/>
      <c r="K24" s="7">
        <v>4549502</v>
      </c>
      <c r="L24" s="7"/>
      <c r="M24" s="7">
        <v>2899254</v>
      </c>
    </row>
    <row r="25" spans="1:13" ht="12.75" customHeight="1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>
        <v>11384655</v>
      </c>
      <c r="L25" s="7"/>
      <c r="M25" s="7">
        <v>-14400150</v>
      </c>
    </row>
    <row r="26" spans="1:13" ht="12.75" customHeight="1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>
        <v>2092676</v>
      </c>
      <c r="L26" s="7"/>
      <c r="M26" s="7">
        <v>7060034</v>
      </c>
    </row>
    <row r="27" spans="1:13" ht="12.75" customHeight="1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126">
        <f>SUM(J28:J32)</f>
        <v>0</v>
      </c>
      <c r="K27" s="126">
        <f>SUM(K28:K32)</f>
        <v>-360841</v>
      </c>
      <c r="L27" s="126">
        <f>SUM(L28:L32)</f>
        <v>0</v>
      </c>
      <c r="M27" s="126">
        <f>SUM(M28:M32)</f>
        <v>982792</v>
      </c>
    </row>
    <row r="28" spans="1:13" ht="12.75" customHeight="1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/>
      <c r="K28" s="7">
        <v>-2103238</v>
      </c>
      <c r="L28" s="7"/>
      <c r="M28" s="7">
        <v>0</v>
      </c>
    </row>
    <row r="29" spans="1:13" ht="12.75" customHeight="1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/>
      <c r="K29" s="7">
        <v>1806057</v>
      </c>
      <c r="L29" s="7"/>
      <c r="M29" s="7">
        <v>982792</v>
      </c>
    </row>
    <row r="30" spans="1:13" ht="12.75" customHeight="1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>
        <v>-86610</v>
      </c>
      <c r="L30" s="7"/>
      <c r="M30" s="7">
        <v>0</v>
      </c>
    </row>
    <row r="31" spans="1:13" ht="12.75" customHeight="1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>
        <v>22950</v>
      </c>
      <c r="L31" s="7"/>
      <c r="M31" s="7">
        <v>0</v>
      </c>
    </row>
    <row r="32" spans="1:13" ht="12.75" customHeight="1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>
        <v>0</v>
      </c>
      <c r="L32" s="7"/>
      <c r="M32" s="7">
        <v>0</v>
      </c>
    </row>
    <row r="33" spans="1:13" ht="12.75" customHeight="1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126">
        <f>SUM(J34:J37)</f>
        <v>0</v>
      </c>
      <c r="K33" s="126">
        <f>SUM(K34:K37)</f>
        <v>15827777</v>
      </c>
      <c r="L33" s="126">
        <f>SUM(L34:L37)</f>
        <v>0</v>
      </c>
      <c r="M33" s="126">
        <f>SUM(M34:M37)</f>
        <v>17218375</v>
      </c>
    </row>
    <row r="34" spans="1:13" ht="12.75" customHeight="1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>
        <v>14252708</v>
      </c>
      <c r="L34" s="7"/>
      <c r="M34" s="7">
        <v>15959131</v>
      </c>
    </row>
    <row r="35" spans="1:13" ht="12.75" customHeight="1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/>
      <c r="K35" s="7">
        <v>1559437</v>
      </c>
      <c r="L35" s="7"/>
      <c r="M35" s="7">
        <v>1136214</v>
      </c>
    </row>
    <row r="36" spans="1:13" ht="12.75" customHeight="1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>
        <v>15632</v>
      </c>
      <c r="L36" s="7"/>
      <c r="M36" s="7">
        <v>123030</v>
      </c>
    </row>
    <row r="37" spans="1:13" ht="12.75" customHeight="1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>
        <v>0</v>
      </c>
      <c r="L37" s="7"/>
      <c r="M37" s="7">
        <v>0</v>
      </c>
    </row>
    <row r="38" spans="1:13" ht="12.75" customHeight="1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>
        <v>0</v>
      </c>
      <c r="L38" s="7"/>
      <c r="M38" s="7">
        <v>0</v>
      </c>
    </row>
    <row r="39" spans="1:13" ht="12.75" customHeight="1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>
        <v>0</v>
      </c>
      <c r="L39" s="7"/>
      <c r="M39" s="7">
        <v>0</v>
      </c>
    </row>
    <row r="40" spans="1:13" ht="12.75" customHeight="1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>
        <v>0</v>
      </c>
      <c r="L40" s="7"/>
      <c r="M40" s="7">
        <v>0</v>
      </c>
    </row>
    <row r="41" spans="1:13" ht="12.75" customHeight="1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>
        <v>0</v>
      </c>
      <c r="L41" s="7"/>
      <c r="M41" s="7">
        <v>0</v>
      </c>
    </row>
    <row r="42" spans="1:13" ht="12.75" customHeight="1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126">
        <f>J7+J27+J38+J40</f>
        <v>0</v>
      </c>
      <c r="K42" s="126">
        <f>K7+K27+K38+K40</f>
        <v>23207726</v>
      </c>
      <c r="L42" s="126">
        <f>L7+L27+L38+L40</f>
        <v>0</v>
      </c>
      <c r="M42" s="126">
        <f>M7+M27+M38+M40</f>
        <v>29579180</v>
      </c>
    </row>
    <row r="43" spans="1:13" ht="12.75" customHeight="1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126">
        <f>J10+J33+J39+J41</f>
        <v>0</v>
      </c>
      <c r="K43" s="126">
        <f>K10+K33+K39+K41</f>
        <v>126121566</v>
      </c>
      <c r="L43" s="126">
        <f>L10+L33+L39+L41</f>
        <v>0</v>
      </c>
      <c r="M43" s="126">
        <f>M10+M33+M39+M41</f>
        <v>130557952</v>
      </c>
    </row>
    <row r="44" spans="1:13" ht="12.75" customHeight="1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126">
        <f>J42-J43</f>
        <v>0</v>
      </c>
      <c r="K44" s="126">
        <f>K42-K43</f>
        <v>-102913840</v>
      </c>
      <c r="L44" s="126">
        <f>L42-L43</f>
        <v>0</v>
      </c>
      <c r="M44" s="126">
        <f>M42-M43</f>
        <v>-100978772</v>
      </c>
    </row>
    <row r="45" spans="1:13" ht="12.75" customHeight="1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 customHeight="1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26">
        <f>IF(J43&gt;J42,J43-J42,0)</f>
        <v>0</v>
      </c>
      <c r="K46" s="126">
        <f>IF(K43&gt;K42,K43-K42,0)</f>
        <v>102913840</v>
      </c>
      <c r="L46" s="126">
        <f>IF(L43&gt;L42,L43-L42,0)</f>
        <v>0</v>
      </c>
      <c r="M46" s="126">
        <f>IF(M43&gt;M42,M43-M42,0)</f>
        <v>100978772</v>
      </c>
    </row>
    <row r="47" spans="1:13" ht="12.75" customHeight="1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/>
      <c r="K47" s="7">
        <v>-521050</v>
      </c>
      <c r="L47" s="7"/>
      <c r="M47" s="7">
        <v>110246</v>
      </c>
    </row>
    <row r="48" spans="1:13" ht="12.75" customHeight="1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126">
        <f>J44-J47</f>
        <v>0</v>
      </c>
      <c r="K48" s="126">
        <f>K44-K47</f>
        <v>-102392790</v>
      </c>
      <c r="L48" s="126">
        <f>L44-L47</f>
        <v>0</v>
      </c>
      <c r="M48" s="126">
        <f>M44-M47</f>
        <v>-101089018</v>
      </c>
    </row>
    <row r="49" spans="1:13" ht="12.75" customHeight="1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130">
        <f>IF(J48&lt;0,-J48,0)</f>
        <v>0</v>
      </c>
      <c r="K50" s="130">
        <f>IF(K48&lt;0,-K48,0)</f>
        <v>102392790</v>
      </c>
      <c r="L50" s="130">
        <f>IF(L48&lt;0,-L48,0)</f>
        <v>0</v>
      </c>
      <c r="M50" s="130">
        <f>IF(M48&lt;0,-M48,0)</f>
        <v>101089018</v>
      </c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4"/>
      <c r="J52" s="54"/>
      <c r="K52" s="54"/>
      <c r="L52" s="54"/>
      <c r="M52" s="61"/>
    </row>
    <row r="53" spans="1:13" ht="12.75" customHeight="1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 customHeight="1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30"/>
      <c r="I56" s="9">
        <v>157</v>
      </c>
      <c r="J56" s="6">
        <f>+J48</f>
        <v>0</v>
      </c>
      <c r="K56" s="6">
        <f>+K48</f>
        <v>-102392790</v>
      </c>
      <c r="L56" s="6">
        <f>+L48</f>
        <v>0</v>
      </c>
      <c r="M56" s="6">
        <f>+M48</f>
        <v>-101089018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130">
        <f>J56+J66</f>
        <v>0</v>
      </c>
      <c r="K67" s="130">
        <f>K56+K66</f>
        <v>-102392790</v>
      </c>
      <c r="L67" s="130">
        <f>L56+L66</f>
        <v>0</v>
      </c>
      <c r="M67" s="130">
        <f>M56+M66</f>
        <v>-101089018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6:M57 J70:L71 J53:L54 J56:J67 K66:M67 K58:L65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M31" sqref="M31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339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283</v>
      </c>
      <c r="K5" s="68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0"/>
      <c r="J6" s="260"/>
      <c r="K6" s="261"/>
    </row>
    <row r="7" spans="1:11" ht="12.75" customHeight="1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135">
        <v>-102913840</v>
      </c>
      <c r="K7" s="7">
        <v>-100978772</v>
      </c>
    </row>
    <row r="8" spans="1:11" ht="12.75" customHeight="1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135">
        <v>27991036</v>
      </c>
      <c r="K8" s="7">
        <v>31822361</v>
      </c>
    </row>
    <row r="9" spans="1:11" ht="12.75" customHeight="1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46">
        <v>4657253</v>
      </c>
      <c r="K9" s="7">
        <v>0</v>
      </c>
    </row>
    <row r="10" spans="1:11" ht="12.75" customHeight="1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46">
        <v>46192646</v>
      </c>
      <c r="K10" s="7">
        <v>52957766</v>
      </c>
    </row>
    <row r="11" spans="1:11" ht="12.75" customHeight="1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46">
        <v>25785049</v>
      </c>
      <c r="K11" s="7">
        <v>1830100</v>
      </c>
    </row>
    <row r="12" spans="1:11" ht="12.75" customHeight="1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46">
        <v>0</v>
      </c>
      <c r="K12" s="7">
        <v>15556830</v>
      </c>
    </row>
    <row r="13" spans="1:11" ht="12.75" customHeight="1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131">
        <f>SUM(J7:J12)</f>
        <v>1712144</v>
      </c>
      <c r="K13" s="126">
        <f>SUM(K7:K12)</f>
        <v>1188285</v>
      </c>
    </row>
    <row r="14" spans="1:11" ht="12.75" customHeight="1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46">
        <v>0</v>
      </c>
      <c r="K14" s="7">
        <v>41452556</v>
      </c>
    </row>
    <row r="15" spans="1:11" ht="12.75" customHeight="1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46">
        <v>0</v>
      </c>
      <c r="K15" s="7">
        <v>0</v>
      </c>
    </row>
    <row r="16" spans="1:11" ht="12.75" customHeight="1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46">
        <v>0</v>
      </c>
      <c r="K16" s="7">
        <v>0</v>
      </c>
    </row>
    <row r="17" spans="1:11" ht="12.75" customHeight="1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46">
        <v>31350011</v>
      </c>
      <c r="K17" s="7">
        <v>18798361</v>
      </c>
    </row>
    <row r="18" spans="1:11" ht="12.75" customHeight="1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131">
        <f>SUM(J14:J17)</f>
        <v>31350011</v>
      </c>
      <c r="K18" s="126">
        <f>SUM(K14:K17)</f>
        <v>60250917</v>
      </c>
    </row>
    <row r="19" spans="1:11" ht="12.75" customHeight="1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131">
        <f>IF(J13&gt;J18,J13-J18,0)</f>
        <v>0</v>
      </c>
      <c r="K19" s="126">
        <f>IF(K13&gt;K18,K13-K18,0)</f>
        <v>0</v>
      </c>
    </row>
    <row r="20" spans="1:11" ht="12.75" customHeight="1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131">
        <f>IF(J18&gt;J13,J18-J13,0)</f>
        <v>29637867</v>
      </c>
      <c r="K20" s="126">
        <f>IF(K18&gt;K13,K18-K13,0)</f>
        <v>59062632</v>
      </c>
    </row>
    <row r="21" spans="1:11" ht="12.75" customHeight="1">
      <c r="A21" s="211" t="s">
        <v>159</v>
      </c>
      <c r="B21" s="212"/>
      <c r="C21" s="212"/>
      <c r="D21" s="212"/>
      <c r="E21" s="212"/>
      <c r="F21" s="212"/>
      <c r="G21" s="212"/>
      <c r="H21" s="212"/>
      <c r="I21" s="260"/>
      <c r="J21" s="260"/>
      <c r="K21" s="261"/>
    </row>
    <row r="22" spans="1:11" ht="12.75" customHeight="1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46">
        <v>72835</v>
      </c>
      <c r="K22" s="7">
        <v>23661</v>
      </c>
    </row>
    <row r="23" spans="1:11" ht="12.75" customHeight="1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46">
        <v>0</v>
      </c>
      <c r="K23" s="7">
        <v>0</v>
      </c>
    </row>
    <row r="24" spans="1:11" ht="12.75" customHeight="1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46">
        <v>5217</v>
      </c>
      <c r="K24" s="7">
        <v>172757</v>
      </c>
    </row>
    <row r="25" spans="1:11" ht="12.75" customHeight="1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46">
        <v>0</v>
      </c>
      <c r="K25" s="7">
        <v>0</v>
      </c>
    </row>
    <row r="26" spans="1:11" ht="12.75" customHeight="1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46">
        <v>0</v>
      </c>
      <c r="K26" s="7">
        <v>0</v>
      </c>
    </row>
    <row r="27" spans="1:11" ht="12.75" customHeight="1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131">
        <f>SUM(J22:J26)</f>
        <v>78052</v>
      </c>
      <c r="K27" s="126">
        <f>SUM(K22:K26)</f>
        <v>196418</v>
      </c>
    </row>
    <row r="28" spans="1:11" ht="12.75" customHeight="1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46">
        <v>48955458</v>
      </c>
      <c r="K28" s="7">
        <v>9068833.469999999</v>
      </c>
    </row>
    <row r="29" spans="1:11" ht="12.75" customHeight="1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46">
        <v>0</v>
      </c>
      <c r="K29" s="7">
        <v>0</v>
      </c>
    </row>
    <row r="30" spans="1:11" ht="12.75" customHeight="1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46">
        <v>0</v>
      </c>
      <c r="K30" s="7">
        <v>0</v>
      </c>
    </row>
    <row r="31" spans="1:11" ht="12.75" customHeight="1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131">
        <f>SUM(J28:J30)</f>
        <v>48955458</v>
      </c>
      <c r="K31" s="126">
        <f>SUM(K28:K30)</f>
        <v>9068833.469999999</v>
      </c>
    </row>
    <row r="32" spans="1:11" ht="12.75" customHeight="1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 customHeight="1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131">
        <f>IF(J31&gt;J27,J31-J27,0)</f>
        <v>48877406</v>
      </c>
      <c r="K33" s="126">
        <f>IF(K31&gt;K27,K31-K27,0)</f>
        <v>8872415.469999999</v>
      </c>
    </row>
    <row r="34" spans="1:11" ht="12.75" customHeight="1">
      <c r="A34" s="211" t="s">
        <v>160</v>
      </c>
      <c r="B34" s="212"/>
      <c r="C34" s="212"/>
      <c r="D34" s="212"/>
      <c r="E34" s="212"/>
      <c r="F34" s="212"/>
      <c r="G34" s="212"/>
      <c r="H34" s="212"/>
      <c r="I34" s="260"/>
      <c r="J34" s="260"/>
      <c r="K34" s="261"/>
    </row>
    <row r="35" spans="1:11" ht="12.75" customHeight="1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46">
        <v>0</v>
      </c>
      <c r="K35" s="7">
        <v>0</v>
      </c>
    </row>
    <row r="36" spans="1:11" ht="12.75" customHeight="1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46">
        <v>122715999</v>
      </c>
      <c r="K36" s="7">
        <v>107836314</v>
      </c>
    </row>
    <row r="37" spans="1:11" ht="12.75" customHeight="1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46">
        <v>0</v>
      </c>
      <c r="K37" s="7">
        <v>0</v>
      </c>
    </row>
    <row r="38" spans="1:11" ht="12.75" customHeight="1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131">
        <f>SUM(J35:J37)</f>
        <v>122715999</v>
      </c>
      <c r="K38" s="126">
        <f>SUM(K35:K37)</f>
        <v>107836314</v>
      </c>
    </row>
    <row r="39" spans="1:11" ht="12.75" customHeight="1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46">
        <v>48861722</v>
      </c>
      <c r="K39" s="7">
        <v>46354877</v>
      </c>
    </row>
    <row r="40" spans="1:11" ht="12.75" customHeight="1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46">
        <v>0</v>
      </c>
      <c r="K40" s="7">
        <v>0</v>
      </c>
    </row>
    <row r="41" spans="1:11" ht="12.75" customHeight="1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46">
        <v>0</v>
      </c>
      <c r="K41" s="7">
        <v>0</v>
      </c>
    </row>
    <row r="42" spans="1:11" ht="12.75" customHeight="1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46">
        <v>0</v>
      </c>
      <c r="K42" s="7">
        <v>0</v>
      </c>
    </row>
    <row r="43" spans="1:11" ht="12.75" customHeight="1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46">
        <v>0</v>
      </c>
      <c r="K43" s="7">
        <v>0</v>
      </c>
    </row>
    <row r="44" spans="1:11" ht="12.75" customHeight="1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131">
        <f>SUM(J39:J43)</f>
        <v>48861722</v>
      </c>
      <c r="K44" s="126">
        <f>SUM(K39:K43)</f>
        <v>46354877</v>
      </c>
    </row>
    <row r="45" spans="1:11" ht="12.75" customHeight="1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131">
        <f>IF(J38&gt;J44,J38-J44,0)</f>
        <v>73854277</v>
      </c>
      <c r="K45" s="126">
        <f>IF(K38&gt;K44,K38-K44,0)</f>
        <v>61481437</v>
      </c>
    </row>
    <row r="46" spans="1:11" ht="12.75" customHeight="1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 customHeight="1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131">
        <f>IF(J19-J20+J32-J33+J45-J46&gt;0,J19-J20+J32-J33+J45-J46,0)</f>
        <v>0</v>
      </c>
      <c r="K47" s="126">
        <f>IF(K19-K20+K32-K33+K45-K46&gt;0,K19-K20+K32-K33+K45-K46,0)</f>
        <v>0</v>
      </c>
    </row>
    <row r="48" spans="1:11" ht="12.7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131">
        <f>IF(J20-J19+J33-J32+J46-J45&gt;0,J20-J19+J33-J32+J46-J45,0)</f>
        <v>4660996</v>
      </c>
      <c r="K48" s="126">
        <f>IF(K20-K19+K33-K32+K46-K45&gt;0,K20-K19+K33-K32+K46-K45,0)</f>
        <v>6453610.469999999</v>
      </c>
    </row>
    <row r="49" spans="1:11" ht="12.75" customHeight="1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46">
        <v>11609272</v>
      </c>
      <c r="K49" s="7">
        <v>10738707</v>
      </c>
    </row>
    <row r="50" spans="1:11" ht="12.75" customHeight="1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46">
        <f>+J47</f>
        <v>0</v>
      </c>
      <c r="K50" s="46">
        <f>+K47</f>
        <v>0</v>
      </c>
    </row>
    <row r="51" spans="1:11" ht="12.75" customHeight="1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46">
        <f>+J48</f>
        <v>4660996</v>
      </c>
      <c r="K51" s="46">
        <f>+K48</f>
        <v>6453610.469999999</v>
      </c>
    </row>
    <row r="52" spans="1:11" ht="12.75" customHeight="1">
      <c r="A52" s="201" t="s">
        <v>177</v>
      </c>
      <c r="B52" s="202"/>
      <c r="C52" s="202"/>
      <c r="D52" s="202"/>
      <c r="E52" s="202"/>
      <c r="F52" s="202"/>
      <c r="G52" s="202"/>
      <c r="H52" s="202"/>
      <c r="I52" s="4">
        <v>44</v>
      </c>
      <c r="J52" s="132">
        <f>J49+J50-J51</f>
        <v>6948276</v>
      </c>
      <c r="K52" s="130">
        <f>K49+K50-K51</f>
        <v>4285096.530000001</v>
      </c>
    </row>
    <row r="54" ht="12.75">
      <c r="K54" s="133"/>
    </row>
    <row r="55" ht="12.75">
      <c r="K55" s="133"/>
    </row>
  </sheetData>
  <sheetProtection/>
  <protectedRanges>
    <protectedRange sqref="J7:J8" name="Range1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K51 J14:K17 J9:J12 J28:K30 K7:K12 J39:K43 J22:K26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13:K13 J31:K33 J18:K20 J27:K27 J38:K38 J44:K48">
      <formula1>0</formula1>
    </dataValidation>
    <dataValidation operator="greaterThan" allowBlank="1" showInputMessage="1" showErrorMessage="1" sqref="J7:J8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283</v>
      </c>
      <c r="K5" s="72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0"/>
      <c r="J6" s="260"/>
      <c r="K6" s="261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198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0"/>
      <c r="J22" s="260"/>
      <c r="K22" s="261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0">
        <v>0</v>
      </c>
      <c r="J35" s="260"/>
      <c r="K35" s="261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25" zoomScalePageLayoutView="0" workbookViewId="0" topLeftCell="A1">
      <selection activeCell="A11" sqref="A11:J1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2" width="9.140625" style="75" customWidth="1"/>
    <col min="13" max="13" width="11.7109375" style="75" bestFit="1" customWidth="1"/>
    <col min="14" max="16384" width="9.140625" style="75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2"/>
      <c r="B2" s="73"/>
      <c r="C2" s="278" t="s">
        <v>282</v>
      </c>
      <c r="D2" s="278"/>
      <c r="E2" s="76">
        <v>40817</v>
      </c>
      <c r="F2" s="43" t="s">
        <v>250</v>
      </c>
      <c r="G2" s="279">
        <v>40908</v>
      </c>
      <c r="H2" s="280"/>
      <c r="I2" s="73"/>
      <c r="J2" s="73"/>
      <c r="K2" s="73"/>
      <c r="L2" s="77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79" t="s">
        <v>305</v>
      </c>
      <c r="J3" s="80" t="s">
        <v>150</v>
      </c>
      <c r="K3" s="80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2">
        <v>2</v>
      </c>
      <c r="J4" s="81" t="s">
        <v>283</v>
      </c>
      <c r="K4" s="81" t="s">
        <v>284</v>
      </c>
    </row>
    <row r="5" spans="1:14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1164040520</v>
      </c>
      <c r="K5" s="45">
        <v>1164040520</v>
      </c>
      <c r="M5" s="134"/>
      <c r="N5" s="134"/>
    </row>
    <row r="6" spans="1:13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  <c r="M6" s="134"/>
    </row>
    <row r="7" spans="1:14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17461484</v>
      </c>
      <c r="K7" s="46">
        <v>17461484</v>
      </c>
      <c r="M7" s="134"/>
      <c r="N7" s="134"/>
    </row>
    <row r="8" spans="1:14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-269140751</v>
      </c>
      <c r="K8" s="46">
        <v>-176271317</v>
      </c>
      <c r="M8" s="134"/>
      <c r="N8" s="134"/>
    </row>
    <row r="9" spans="1:14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92869434</v>
      </c>
      <c r="K9" s="46">
        <v>-101089018</v>
      </c>
      <c r="M9" s="134"/>
      <c r="N9" s="134"/>
    </row>
    <row r="10" spans="1:13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  <c r="M10" s="134"/>
    </row>
    <row r="11" spans="1:13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  <c r="M11" s="134"/>
    </row>
    <row r="12" spans="1:13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  <c r="M12" s="134"/>
    </row>
    <row r="13" spans="1:13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  <c r="M13" s="134"/>
    </row>
    <row r="14" spans="1:14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6">
        <f>SUM(J5:J13)</f>
        <v>1005230687</v>
      </c>
      <c r="K14" s="126">
        <f>SUM(K5:K13)</f>
        <v>904141669</v>
      </c>
      <c r="M14" s="134"/>
      <c r="N14" s="134"/>
    </row>
    <row r="15" spans="1:13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  <c r="M15" s="134"/>
    </row>
    <row r="16" spans="1:13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  <c r="M16" s="134"/>
    </row>
    <row r="17" spans="1:13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  <c r="M17" s="134"/>
    </row>
    <row r="18" spans="1:13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  <c r="M18" s="134"/>
    </row>
    <row r="19" spans="1:13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  <c r="M19" s="134"/>
    </row>
    <row r="20" spans="1:13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  <c r="M20" s="134"/>
    </row>
    <row r="21" spans="1:13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30">
        <f>SUM(J15:J20)</f>
        <v>0</v>
      </c>
      <c r="K21" s="130">
        <f>SUM(K15:K20)</f>
        <v>0</v>
      </c>
      <c r="M21" s="134"/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/>
      <c r="K23" s="45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8"/>
      <c r="K24" s="78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2012-01-30T08:03:02Z</cp:lastPrinted>
  <dcterms:created xsi:type="dcterms:W3CDTF">2008-10-17T11:51:54Z</dcterms:created>
  <dcterms:modified xsi:type="dcterms:W3CDTF">2012-01-30T08:17:43Z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