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897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</externalReferences>
  <definedNames>
    <definedName name="\0">'[1]aktiva'!#REF!</definedName>
    <definedName name="\a">'[1]aktiva'!#REF!</definedName>
    <definedName name="\h">'[1]aktiva'!#REF!</definedName>
    <definedName name="klasa0">#REF!</definedName>
    <definedName name="klasa1">#REF!</definedName>
    <definedName name="KLASA7">#REF!</definedName>
    <definedName name="klasa89">#REF!</definedName>
    <definedName name="naziv">#REF!</definedName>
    <definedName name="OB">'[1]aktiva'!#REF!</definedName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Print_Area_MI">'[3]STPARK''98-7'!$A$1:$H$117</definedName>
    <definedName name="ss">'[4]Sheet3'!$A$1:$B$489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<sst xmlns="http://schemas.openxmlformats.org/spreadsheetml/2006/main" count="395" uniqueCount="342">
  <si>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</si>
  <si>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</si>
  <si>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</si>
  <si>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</si>
  <si>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</si>
  <si>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</si>
  <si>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</si>
  <si>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</si>
  <si>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</si>
  <si>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</si>
  <si>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</si>
  <si>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</si>
  <si>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</si>
  <si>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</si>
  <si>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</si>
  <si>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</si>
  <si>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</si>
  <si>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</si>
  <si>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</si>
  <si>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</si>
  <si>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</si>
  <si>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</si>
  <si>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</si>
  <si>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</si>
  <si>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</si>
  <si>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</si>
  <si>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</si>
  <si>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</si>
  <si>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</si>
  <si>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</si>
  <si>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</si>
  <si>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</si>
  <si>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</si>
  <si>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</si>
  <si>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</si>
  <si>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</si>
  <si>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</si>
  <si>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</si>
  <si>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</si>
  <si>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</si>
  <si>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</si>
  <si>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</si>
  <si>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</si>
  <si>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</si>
  <si>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</si>
  <si>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</si>
  <si>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</si>
  <si>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</si>
  <si>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</si>
  <si>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</si>
  <si>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</si>
  <si>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</si>
  <si>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</si>
  <si>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</si>
  <si>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</si>
  <si>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</si>
  <si>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</si>
  <si>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</si>
  <si>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</si>
  <si>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</si>
  <si>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</si>
  <si>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</si>
  <si>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</si>
  <si>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</si>
  <si>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</si>
  <si>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</si>
  <si>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</si>
  <si>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</si>
  <si>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</si>
  <si>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</si>
  <si>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</si>
  <si>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</si>
  <si>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</si>
  <si>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</si>
  <si>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</si>
  <si>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</si>
  <si>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</si>
  <si>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</si>
  <si>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</si>
  <si>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</si>
  <si>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</si>
  <si>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</si>
  <si>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</si>
  <si>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</si>
  <si>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</si>
  <si>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</si>
  <si>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</si>
  <si>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</si>
  <si>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</si>
  <si>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</si>
  <si>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</si>
  <si>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</si>
  <si>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</si>
  <si>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</si>
  <si>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</si>
  <si>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</si>
  <si>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</si>
  <si>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</si>
  <si>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</si>
  <si>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</si>
  <si>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</si>
  <si>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</si>
  <si>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</si>
  <si>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</si>
  <si>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</si>
  <si>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</si>
  <si>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</si>
  <si>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</si>
  <si>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</si>
  <si>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</si>
  <si>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</si>
  <si>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</si>
  <si>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</si>
  <si>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</si>
  <si>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</si>
  <si>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</si>
  <si>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</si>
  <si>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</si>
  <si>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</si>
  <si>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</si>
  <si>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</si>
  <si>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</si>
  <si>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</si>
  <si>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</si>
  <si>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</si>
  <si>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</si>
  <si>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</si>
  <si>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</si>
  <si>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</si>
  <si>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</si>
  <si>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</si>
  <si>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</si>
  <si>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</si>
  <si>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</si>
  <si>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</si>
  <si>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</si>
  <si>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</si>
  <si>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</si>
  <si>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</si>
  <si>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</si>
  <si>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</si>
  <si>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</si>
  <si>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</si>
  <si>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</si>
  <si>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</si>
  <si>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</si>
  <si>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</si>
  <si>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</si>
  <si>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</si>
  <si>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</si>
  <si>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</si>
  <si>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</si>
  <si>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</si>
  <si>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</si>
  <si>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</si>
  <si>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</si>
  <si>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</si>
  <si>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</si>
  <si>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</si>
  <si>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</si>
  <si>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</si>
  <si>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</si>
  <si>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</si>
  <si>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</si>
  <si>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</si>
  <si>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</si>
  <si>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</si>
  <si>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</si>
  <si>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</si>
  <si>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</si>
  <si>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</si>
  <si>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</si>
  <si>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</si>
  <si>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</si>
  <si>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</si>
  <si>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</si>
  <si>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</si>
  <si>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</si>
  <si>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</si>
  <si>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</si>
  <si>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</si>
  <si>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</si>
  <si>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</si>
  <si>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</si>
  <si>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</si>
  <si>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</si>
  <si>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</si>
  <si>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</si>
  <si>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</si>
  <si>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</si>
  <si>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</si>
  <si>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</si>
  <si>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</si>
  <si>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</si>
  <si>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</si>
  <si>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</si>
  <si>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</si>
  <si>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</si>
  <si>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</si>
  <si>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</si>
  <si>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</si>
  <si>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</si>
  <si>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</si>
  <si>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</si>
  <si>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</si>
  <si>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</si>
  <si>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</si>
  <si>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</si>
  <si>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</si>
  <si>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</si>
  <si>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</si>
  <si>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</si>
  <si>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</si>
  <si>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</si>
  <si>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</si>
  <si>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</si>
  <si>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</si>
  <si>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</si>
  <si>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</si>
  <si>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</si>
  <si>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</si>
  <si>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</si>
  <si>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</si>
  <si>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</si>
  <si>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</si>
  <si>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</si>
  <si>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</si>
  <si>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</si>
  <si>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</si>
  <si>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</si>
  <si>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</si>
  <si>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</si>
  <si>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</si>
  <si>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</si>
  <si>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</si>
  <si>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</si>
  <si>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</si>
  <si>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</si>
  <si>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</si>
  <si>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</si>
  <si>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</si>
  <si>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</si>
  <si>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</si>
  <si>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</si>
  <si>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</si>
  <si>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</si>
  <si>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</si>
  <si>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</si>
  <si>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</si>
  <si>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</si>
  <si>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</si>
  <si>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</si>
  <si>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</si>
  <si>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</si>
  <si>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</si>
  <si>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</si>
  <si>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</si>
  <si>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</si>
  <si>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</si>
  <si>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</si>
  <si>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</si>
  <si>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</si>
  <si>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</si>
  <si>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</si>
  <si>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</si>
  <si>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</si>
  <si>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</si>
  <si>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</si>
  <si>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</si>
  <si>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</si>
  <si>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</si>
  <si>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</si>
  <si>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</si>
  <si>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</si>
  <si>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</si>
  <si>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</si>
  <si>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</si>
  <si>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</si>
  <si>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</si>
  <si>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</si>
  <si>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</si>
  <si>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</si>
  <si>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</si>
  <si>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</si>
  <si>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</si>
  <si>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</si>
  <si>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</si>
  <si>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</si>
  <si>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</si>
  <si>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</si>
  <si>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</si>
  <si>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</si>
  <si>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</si>
  <si>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</si>
  <si>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</si>
  <si>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</si>
  <si>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</si>
  <si>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</si>
  <si>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</si>
  <si>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</si>
  <si>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</si>
  <si>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</si>
  <si>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</si>
  <si>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</si>
  <si>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</si>
  <si>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</si>
  <si>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</si>
  <si>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</si>
  <si>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</si>
  <si>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</si>
  <si>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</si>
  <si>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</si>
  <si>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</si>
  <si>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</si>
  <si>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</si>
  <si>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</si>
  <si>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</si>
  <si>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</si>
  <si>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</si>
  <si>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</si>
  <si>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</si>
  <si>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</si>
  <si>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</si>
  <si>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</si>
  <si>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</si>
  <si>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</si>
  <si>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</si>
  <si>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</si>
  <si>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</si>
  <si>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</si>
  <si>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</si>
  <si>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</si>
  <si>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</si>
  <si>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</si>
  <si>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GOLUBIĆ ANAMARIJA</t>
  </si>
  <si>
    <t>052 / 800 358</t>
  </si>
  <si>
    <t>052 / 800 366</t>
  </si>
  <si>
    <t>anamarija.golubic@maistra.hr</t>
  </si>
  <si>
    <t>POPOVIĆ TOMISLAV</t>
  </si>
  <si>
    <t>Obveznik: MAISTRA d.d.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</si>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</sst>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_ ;\-#,##0.00\ "/>
    <numFmt numFmtId="195" formatCode="#,##0.00_ ;[Red]\-#,##0.00\ "/>
    <numFmt numFmtId="196" formatCode="#,##0_ ;[Red]\-#,##0\ "/>
    <numFmt numFmtId="197" formatCode="#,##0_);\(#,##0\)"/>
    <numFmt numFmtId="198" formatCode="\$#,##0_);\(\$#,##0\)"/>
    <numFmt numFmtId="199" formatCode="mmmm\ d\,\ yyyy"/>
    <numFmt numFmtId="200" formatCode="#.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1" applyNumberFormat="0" applyFont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5" fillId="4" borderId="0" applyNumberFormat="0" applyBorder="0" applyAlignment="0" applyProtection="0"/>
    <xf numFmtId="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0" fontId="22" fillId="0" borderId="0">
      <alignment/>
      <protection locked="0"/>
    </xf>
    <xf numFmtId="200" fontId="22" fillId="0" borderId="0">
      <alignment/>
      <protection locked="0"/>
    </xf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2" applyNumberFormat="0" applyAlignment="0" applyProtection="0"/>
    <xf numFmtId="0" fontId="27" fillId="21" borderId="3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3" borderId="8" applyNumberFormat="0" applyAlignment="0" applyProtection="0"/>
    <xf numFmtId="0" fontId="9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38" fillId="0" borderId="10" applyNumberFormat="0" applyFill="0" applyAlignment="0" applyProtection="0"/>
    <xf numFmtId="0" fontId="3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7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9" xfId="60" applyFont="1" applyBorder="1" applyAlignment="1" applyProtection="1">
      <alignment/>
      <protection hidden="1"/>
    </xf>
    <xf numFmtId="0" fontId="3" fillId="0" borderId="19" xfId="60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7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3" fillId="0" borderId="18" xfId="60" applyFont="1" applyBorder="1" applyAlignment="1">
      <alignment/>
      <protection/>
    </xf>
    <xf numFmtId="0" fontId="3" fillId="0" borderId="25" xfId="60" applyFont="1" applyBorder="1" applyAlignment="1">
      <alignment/>
      <protection/>
    </xf>
    <xf numFmtId="0" fontId="3" fillId="0" borderId="26" xfId="60" applyFont="1" applyFill="1" applyBorder="1" applyAlignment="1" applyProtection="1">
      <alignment horizontal="left" vertical="center" wrapText="1"/>
      <protection hidden="1"/>
    </xf>
    <xf numFmtId="0" fontId="3" fillId="0" borderId="17" xfId="60" applyFont="1" applyFill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 horizontal="left" vertical="center" wrapText="1"/>
      <protection hidden="1"/>
    </xf>
    <xf numFmtId="0" fontId="3" fillId="0" borderId="17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6" xfId="60" applyFont="1" applyFill="1" applyBorder="1" applyAlignment="1" applyProtection="1">
      <alignment/>
      <protection hidden="1"/>
    </xf>
    <xf numFmtId="0" fontId="3" fillId="0" borderId="26" xfId="60" applyFont="1" applyBorder="1" applyAlignment="1" applyProtection="1">
      <alignment wrapText="1"/>
      <protection hidden="1"/>
    </xf>
    <xf numFmtId="0" fontId="3" fillId="0" borderId="17" xfId="60" applyFont="1" applyBorder="1" applyAlignment="1" applyProtection="1">
      <alignment horizontal="right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17" xfId="60" applyFont="1" applyBorder="1" applyAlignment="1" applyProtection="1">
      <alignment horizontal="right" wrapText="1"/>
      <protection hidden="1"/>
    </xf>
    <xf numFmtId="0" fontId="2" fillId="0" borderId="26" xfId="60" applyFont="1" applyFill="1" applyBorder="1" applyAlignment="1" applyProtection="1">
      <alignment horizontal="right" vertical="center"/>
      <protection hidden="1" locked="0"/>
    </xf>
    <xf numFmtId="0" fontId="3" fillId="0" borderId="26" xfId="60" applyFont="1" applyBorder="1" applyAlignment="1" applyProtection="1">
      <alignment vertical="top"/>
      <protection hidden="1"/>
    </xf>
    <xf numFmtId="0" fontId="3" fillId="0" borderId="26" xfId="60" applyFont="1" applyBorder="1" applyAlignment="1" applyProtection="1">
      <alignment horizontal="left" vertical="top" wrapText="1"/>
      <protection hidden="1"/>
    </xf>
    <xf numFmtId="0" fontId="3" fillId="0" borderId="17" xfId="60" applyFont="1" applyBorder="1" applyAlignment="1">
      <alignment/>
      <protection/>
    </xf>
    <xf numFmtId="0" fontId="3" fillId="0" borderId="26" xfId="60" applyFont="1" applyBorder="1" applyAlignment="1" applyProtection="1">
      <alignment horizontal="left" vertical="top" indent="2"/>
      <protection hidden="1"/>
    </xf>
    <xf numFmtId="0" fontId="3" fillId="0" borderId="26" xfId="60" applyFont="1" applyBorder="1" applyAlignment="1" applyProtection="1">
      <alignment horizontal="left" vertical="top" wrapText="1" indent="2"/>
      <protection hidden="1"/>
    </xf>
    <xf numFmtId="0" fontId="3" fillId="0" borderId="17" xfId="60" applyFont="1" applyBorder="1" applyAlignment="1" applyProtection="1">
      <alignment horizontal="right" vertical="top"/>
      <protection hidden="1"/>
    </xf>
    <xf numFmtId="49" fontId="2" fillId="0" borderId="26" xfId="60" applyNumberFormat="1" applyFont="1" applyBorder="1" applyAlignment="1" applyProtection="1">
      <alignment horizontal="center" vertical="center"/>
      <protection hidden="1" locked="0"/>
    </xf>
    <xf numFmtId="0" fontId="3" fillId="0" borderId="17" xfId="60" applyFont="1" applyBorder="1" applyAlignment="1" applyProtection="1">
      <alignment horizontal="left" vertical="top"/>
      <protection hidden="1"/>
    </xf>
    <xf numFmtId="0" fontId="3" fillId="0" borderId="26" xfId="60" applyFont="1" applyBorder="1" applyAlignment="1" applyProtection="1">
      <alignment horizontal="left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17" xfId="60" applyFont="1" applyBorder="1" applyAlignment="1" applyProtection="1">
      <alignment horizontal="left"/>
      <protection hidden="1"/>
    </xf>
    <xf numFmtId="0" fontId="3" fillId="0" borderId="26" xfId="60" applyFont="1" applyFill="1" applyBorder="1" applyAlignment="1" applyProtection="1">
      <alignment vertical="center"/>
      <protection hidden="1"/>
    </xf>
    <xf numFmtId="0" fontId="14" fillId="0" borderId="26" xfId="65" applyFont="1" applyFill="1" applyBorder="1" applyAlignment="1" applyProtection="1">
      <alignment vertical="center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6" xfId="65" applyBorder="1" applyAlignment="1">
      <alignment/>
      <protection/>
    </xf>
    <xf numFmtId="0" fontId="2" fillId="0" borderId="17" xfId="60" applyFont="1" applyBorder="1" applyAlignment="1" applyProtection="1">
      <alignment vertical="center"/>
      <protection hidden="1"/>
    </xf>
    <xf numFmtId="0" fontId="3" fillId="0" borderId="27" xfId="60" applyFont="1" applyBorder="1" applyAlignment="1" applyProtection="1">
      <alignment/>
      <protection hidden="1"/>
    </xf>
    <xf numFmtId="0" fontId="3" fillId="0" borderId="28" xfId="60" applyFont="1" applyFill="1" applyBorder="1" applyAlignment="1" applyProtection="1">
      <alignment horizontal="right" vertical="top" wrapText="1"/>
      <protection hidden="1"/>
    </xf>
    <xf numFmtId="0" fontId="3" fillId="0" borderId="29" xfId="60" applyFont="1" applyFill="1" applyBorder="1" applyAlignment="1" applyProtection="1">
      <alignment horizontal="right" vertical="top" wrapText="1"/>
      <protection hidden="1"/>
    </xf>
    <xf numFmtId="0" fontId="3" fillId="0" borderId="29" xfId="60" applyFont="1" applyFill="1" applyBorder="1" applyAlignment="1" applyProtection="1">
      <alignment/>
      <protection hidden="1"/>
    </xf>
    <xf numFmtId="0" fontId="3" fillId="0" borderId="30" xfId="60" applyFont="1" applyFill="1" applyBorder="1" applyAlignment="1" applyProtection="1">
      <alignment/>
      <protection hidden="1"/>
    </xf>
    <xf numFmtId="14" fontId="2" fillId="0" borderId="22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2" fillId="0" borderId="21" xfId="60" applyFont="1" applyFill="1" applyBorder="1" applyAlignment="1" applyProtection="1">
      <alignment horizontal="center" vertical="center"/>
      <protection hidden="1" locked="0"/>
    </xf>
    <xf numFmtId="49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7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31" xfId="60" applyFont="1" applyBorder="1" applyAlignment="1" applyProtection="1">
      <alignment horizontal="center" vertical="top"/>
      <protection hidden="1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/>
      <protection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18" xfId="60" applyFont="1" applyBorder="1" applyAlignment="1" applyProtection="1">
      <alignment horizontal="center"/>
      <protection hidden="1"/>
    </xf>
    <xf numFmtId="0" fontId="2" fillId="0" borderId="29" xfId="60" applyFont="1" applyFill="1" applyBorder="1" applyAlignment="1" applyProtection="1">
      <alignment horizontal="left" vertical="center"/>
      <protection hidden="1" locked="0"/>
    </xf>
    <xf numFmtId="0" fontId="2" fillId="0" borderId="30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29" xfId="60" applyFont="1" applyFill="1" applyBorder="1" applyAlignment="1">
      <alignment/>
      <protection/>
    </xf>
    <xf numFmtId="0" fontId="3" fillId="0" borderId="30" xfId="60" applyFont="1" applyFill="1" applyBorder="1" applyAlignment="1">
      <alignment/>
      <protection/>
    </xf>
    <xf numFmtId="0" fontId="10" fillId="0" borderId="18" xfId="60" applyFont="1" applyBorder="1" applyAlignment="1">
      <alignment/>
      <protection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2" fillId="0" borderId="28" xfId="60" applyFont="1" applyFill="1" applyBorder="1" applyAlignment="1" applyProtection="1">
      <alignment horizontal="right" vertical="center"/>
      <protection hidden="1" locked="0"/>
    </xf>
    <xf numFmtId="0" fontId="3" fillId="0" borderId="29" xfId="60" applyFont="1" applyFill="1" applyBorder="1" applyAlignment="1" applyProtection="1">
      <alignment horizontal="center" vertical="top"/>
      <protection hidden="1"/>
    </xf>
    <xf numFmtId="0" fontId="3" fillId="0" borderId="29" xfId="60" applyFont="1" applyFill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right" vertical="center" wrapText="1"/>
      <protection hidden="1"/>
    </xf>
    <xf numFmtId="0" fontId="3" fillId="0" borderId="26" xfId="60" applyFont="1" applyBorder="1" applyAlignment="1" applyProtection="1">
      <alignment horizontal="right" wrapText="1"/>
      <protection hidden="1"/>
    </xf>
    <xf numFmtId="49" fontId="13" fillId="0" borderId="28" xfId="4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60" applyNumberFormat="1" applyFont="1" applyFill="1" applyBorder="1" applyAlignment="1" applyProtection="1">
      <alignment horizontal="left" vertical="center"/>
      <protection hidden="1" locked="0"/>
    </xf>
    <xf numFmtId="0" fontId="3" fillId="0" borderId="17" xfId="60" applyFont="1" applyBorder="1" applyAlignment="1" applyProtection="1">
      <alignment horizontal="right" vertical="center"/>
      <protection hidden="1"/>
    </xf>
    <xf numFmtId="0" fontId="3" fillId="0" borderId="26" xfId="60" applyFont="1" applyBorder="1" applyAlignment="1" applyProtection="1">
      <alignment horizontal="right"/>
      <protection hidden="1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0" fontId="3" fillId="0" borderId="30" xfId="60" applyFont="1" applyFill="1" applyBorder="1" applyAlignment="1">
      <alignment horizontal="left" vertical="center"/>
      <protection/>
    </xf>
    <xf numFmtId="0" fontId="18" fillId="0" borderId="0" xfId="65" applyFont="1" applyBorder="1" applyAlignment="1" applyProtection="1">
      <alignment horizontal="left"/>
      <protection hidden="1"/>
    </xf>
    <xf numFmtId="0" fontId="19" fillId="0" borderId="0" xfId="65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6" xfId="65" applyBorder="1" applyAlignment="1">
      <alignment/>
      <protection/>
    </xf>
    <xf numFmtId="0" fontId="10" fillId="0" borderId="33" xfId="60" applyFont="1" applyBorder="1" applyAlignment="1">
      <alignment/>
      <protection/>
    </xf>
    <xf numFmtId="0" fontId="3" fillId="0" borderId="0" xfId="60" applyFont="1" applyBorder="1" applyAlignment="1" applyProtection="1">
      <alignment wrapText="1"/>
      <protection hidden="1"/>
    </xf>
    <xf numFmtId="0" fontId="3" fillId="0" borderId="29" xfId="60" applyFont="1" applyFill="1" applyBorder="1" applyAlignment="1">
      <alignment horizontal="left"/>
      <protection/>
    </xf>
    <xf numFmtId="0" fontId="3" fillId="0" borderId="30" xfId="60" applyFont="1" applyFill="1" applyBorder="1" applyAlignment="1">
      <alignment horizontal="left"/>
      <protection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17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/>
      <protection/>
    </xf>
    <xf numFmtId="0" fontId="13" fillId="0" borderId="28" xfId="43" applyFont="1" applyFill="1" applyBorder="1" applyAlignment="1" applyProtection="1">
      <alignment/>
      <protection hidden="1" locked="0"/>
    </xf>
    <xf numFmtId="0" fontId="13" fillId="0" borderId="29" xfId="43" applyFont="1" applyFill="1" applyBorder="1" applyAlignment="1" applyProtection="1">
      <alignment/>
      <protection hidden="1" locked="0"/>
    </xf>
    <xf numFmtId="0" fontId="13" fillId="0" borderId="30" xfId="43" applyFont="1" applyFill="1" applyBorder="1" applyAlignment="1" applyProtection="1">
      <alignment/>
      <protection hidden="1" locked="0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29" xfId="60" applyFont="1" applyFill="1" applyBorder="1" applyAlignment="1">
      <alignment horizontal="left" vertical="center"/>
      <protection/>
    </xf>
    <xf numFmtId="1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7" xfId="60" applyFont="1" applyBorder="1" applyAlignment="1" applyProtection="1">
      <alignment horizontal="right" wrapText="1"/>
      <protection hidden="1"/>
    </xf>
    <xf numFmtId="0" fontId="2" fillId="0" borderId="17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6" xfId="60" applyFont="1" applyFill="1" applyBorder="1" applyAlignment="1" applyProtection="1">
      <alignment horizontal="left" vertical="center" wrapText="1"/>
      <protection hidden="1"/>
    </xf>
    <xf numFmtId="0" fontId="11" fillId="0" borderId="17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6" xfId="60" applyFont="1" applyBorder="1" applyAlignment="1" applyProtection="1">
      <alignment horizontal="center" vertical="center" wrapText="1"/>
      <protection hidden="1"/>
    </xf>
    <xf numFmtId="0" fontId="1" fillId="0" borderId="17" xfId="60" applyFont="1" applyBorder="1" applyAlignment="1" applyProtection="1">
      <alignment horizontal="right" vertical="center" wrapText="1"/>
      <protection hidden="1"/>
    </xf>
    <xf numFmtId="0" fontId="1" fillId="0" borderId="26" xfId="60" applyFont="1" applyBorder="1" applyAlignment="1" applyProtection="1">
      <alignment horizontal="right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10" fillId="0" borderId="0" xfId="65" applyFont="1" applyAlignment="1">
      <alignment/>
      <protection/>
    </xf>
    <xf numFmtId="0" fontId="16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0" xfId="34"/>
    <cellStyle name="Currency0" xfId="35"/>
    <cellStyle name="Date" xfId="36"/>
    <cellStyle name="Dobro" xfId="37"/>
    <cellStyle name="Fixed" xfId="38"/>
    <cellStyle name="Heading 1" xfId="39"/>
    <cellStyle name="Heading 2" xfId="40"/>
    <cellStyle name="Heading1" xfId="41"/>
    <cellStyle name="Heading2" xfId="42"/>
    <cellStyle name="Hyperlink" xfId="43"/>
    <cellStyle name="Isticanje1" xfId="44"/>
    <cellStyle name="Isticanje2" xfId="45"/>
    <cellStyle name="Isticanje3" xfId="46"/>
    <cellStyle name="Isticanje4" xfId="47"/>
    <cellStyle name="Isticanje5" xfId="48"/>
    <cellStyle name="Isticanje6" xfId="49"/>
    <cellStyle name="Izlaz" xfId="50"/>
    <cellStyle name="Izračun" xfId="51"/>
    <cellStyle name="Loše" xfId="52"/>
    <cellStyle name="Naslov" xfId="53"/>
    <cellStyle name="Naslov 1" xfId="54"/>
    <cellStyle name="Naslov 2" xfId="55"/>
    <cellStyle name="Naslov 3" xfId="56"/>
    <cellStyle name="Naslov 4" xfId="57"/>
    <cellStyle name="Neutralno" xfId="58"/>
    <cellStyle name="normal" xfId="59"/>
    <cellStyle name="Normal_TFI-POD" xfId="60"/>
    <cellStyle name="Percent" xfId="61"/>
    <cellStyle name="Povezana ćelija" xfId="62"/>
    <cellStyle name="Followed Hyperlink" xfId="63"/>
    <cellStyle name="Provjera ćelije" xfId="64"/>
    <cellStyle name="Stil 1" xfId="65"/>
    <cellStyle name="Tekst objašnjenja" xfId="66"/>
    <cellStyle name="Tekst upozorenja" xfId="67"/>
    <cellStyle name="Total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ebulic\Local%20Settings\Temporary%20Internet%20Files\OLK3F\bilanca_stanja_nova_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agolubic\Local%20Settings\Temporary%20Internet%20Files\OLKB\Bilanca%20i%20RDG%20Adria%20Resorts_31_10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1998\CIJENE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WINDOWS\Desktop\Datoteka%201204200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a"/>
      <sheetName val="pasi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čun dobiti 31_10"/>
      <sheetName val="BS_301005_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PARK'98-7"/>
      <sheetName val="BRUTTO SATNICE '98."/>
      <sheetName val="BRUTTO SATNICE '98. (2)"/>
      <sheetName val="ULAZNI PODACI"/>
      <sheetName val="BETONARA Karlovac"/>
      <sheetName val="STPARK'98-1"/>
      <sheetName val="ISPIS-TRANSPORT"/>
      <sheetName val="KRUPNI INVENTAR Zagreb"/>
      <sheetName val="ARMIRA^NICA - Zagreb"/>
      <sheetName val="20 085, 20 093"/>
      <sheetName val="20105_98"/>
      <sheetName val="STPARK'98-4"/>
      <sheetName val="STPARK'98-5"/>
      <sheetName val="STPARK'98-6"/>
      <sheetName val="Dijagram vo`nje"/>
      <sheetName val="PROFILAKSA '98"/>
      <sheetName val="ELEKTRIKA I REMONT"/>
      <sheetName val=" MT Vodovod '98"/>
      <sheetName val="Proizvodnja {ljunka"/>
      <sheetName val="Spravljanje betona"/>
      <sheetName val="ISPIS CJENIKA '98"/>
      <sheetName val="Transport betona"/>
      <sheetName val="Proizvodnja kamena"/>
      <sheetName val="PREGLED CIJENA Betonar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0"/>
      <sheetName val="1"/>
      <sheetName val="2"/>
      <sheetName val="3"/>
      <sheetName val="4"/>
      <sheetName val="6"/>
      <sheetName val="7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G7" sqref="G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248</v>
      </c>
      <c r="B1" s="149"/>
      <c r="C1" s="14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8">
        <v>40544</v>
      </c>
      <c r="F2" s="12"/>
      <c r="G2" s="13" t="s">
        <v>250</v>
      </c>
      <c r="H2" s="118">
        <v>40816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0" t="s">
        <v>251</v>
      </c>
      <c r="B6" s="161"/>
      <c r="C6" s="144" t="s">
        <v>323</v>
      </c>
      <c r="D6" s="145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6" t="s">
        <v>252</v>
      </c>
      <c r="B8" s="197"/>
      <c r="C8" s="144" t="s">
        <v>324</v>
      </c>
      <c r="D8" s="145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5" t="s">
        <v>253</v>
      </c>
      <c r="B10" s="188"/>
      <c r="C10" s="144" t="s">
        <v>325</v>
      </c>
      <c r="D10" s="145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0" t="s">
        <v>254</v>
      </c>
      <c r="B12" s="161"/>
      <c r="C12" s="139" t="s">
        <v>326</v>
      </c>
      <c r="D12" s="185"/>
      <c r="E12" s="185"/>
      <c r="F12" s="185"/>
      <c r="G12" s="185"/>
      <c r="H12" s="185"/>
      <c r="I12" s="16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0" t="s">
        <v>255</v>
      </c>
      <c r="B14" s="161"/>
      <c r="C14" s="186">
        <v>52210</v>
      </c>
      <c r="D14" s="187"/>
      <c r="E14" s="16"/>
      <c r="F14" s="139" t="s">
        <v>327</v>
      </c>
      <c r="G14" s="185"/>
      <c r="H14" s="185"/>
      <c r="I14" s="16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0" t="s">
        <v>256</v>
      </c>
      <c r="B16" s="161"/>
      <c r="C16" s="139" t="s">
        <v>328</v>
      </c>
      <c r="D16" s="185"/>
      <c r="E16" s="185"/>
      <c r="F16" s="185"/>
      <c r="G16" s="185"/>
      <c r="H16" s="185"/>
      <c r="I16" s="16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0" t="s">
        <v>257</v>
      </c>
      <c r="B18" s="161"/>
      <c r="C18" s="181" t="s">
        <v>329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0" t="s">
        <v>258</v>
      </c>
      <c r="B20" s="161"/>
      <c r="C20" s="181" t="s">
        <v>330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0" t="s">
        <v>259</v>
      </c>
      <c r="B22" s="161"/>
      <c r="C22" s="119">
        <v>374</v>
      </c>
      <c r="D22" s="139" t="s">
        <v>327</v>
      </c>
      <c r="E22" s="171"/>
      <c r="F22" s="172"/>
      <c r="G22" s="160"/>
      <c r="H22" s="18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0" t="s">
        <v>260</v>
      </c>
      <c r="B24" s="161"/>
      <c r="C24" s="119">
        <v>18</v>
      </c>
      <c r="D24" s="139" t="s">
        <v>331</v>
      </c>
      <c r="E24" s="171"/>
      <c r="F24" s="171"/>
      <c r="G24" s="172"/>
      <c r="H24" s="51" t="s">
        <v>261</v>
      </c>
      <c r="I24" s="120">
        <v>1718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60" t="s">
        <v>262</v>
      </c>
      <c r="B26" s="161"/>
      <c r="C26" s="121" t="s">
        <v>332</v>
      </c>
      <c r="D26" s="25"/>
      <c r="E26" s="33"/>
      <c r="F26" s="24"/>
      <c r="G26" s="173" t="s">
        <v>263</v>
      </c>
      <c r="H26" s="161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4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2"/>
      <c r="B30" s="147"/>
      <c r="C30" s="147"/>
      <c r="D30" s="148"/>
      <c r="E30" s="152"/>
      <c r="F30" s="147"/>
      <c r="G30" s="147"/>
      <c r="H30" s="144"/>
      <c r="I30" s="145"/>
      <c r="J30" s="10"/>
      <c r="K30" s="10"/>
      <c r="L30" s="10"/>
    </row>
    <row r="31" spans="1:12" ht="12.75">
      <c r="A31" s="92"/>
      <c r="B31" s="22"/>
      <c r="C31" s="21"/>
      <c r="D31" s="143"/>
      <c r="E31" s="143"/>
      <c r="F31" s="143"/>
      <c r="G31" s="170"/>
      <c r="H31" s="16"/>
      <c r="I31" s="99"/>
      <c r="J31" s="10"/>
      <c r="K31" s="10"/>
      <c r="L31" s="10"/>
    </row>
    <row r="32" spans="1:12" ht="12.75">
      <c r="A32" s="152"/>
      <c r="B32" s="147"/>
      <c r="C32" s="147"/>
      <c r="D32" s="148"/>
      <c r="E32" s="152"/>
      <c r="F32" s="147"/>
      <c r="G32" s="147"/>
      <c r="H32" s="144"/>
      <c r="I32" s="145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2"/>
      <c r="B34" s="147"/>
      <c r="C34" s="147"/>
      <c r="D34" s="148"/>
      <c r="E34" s="152"/>
      <c r="F34" s="147"/>
      <c r="G34" s="147"/>
      <c r="H34" s="144"/>
      <c r="I34" s="145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2"/>
      <c r="B36" s="147"/>
      <c r="C36" s="147"/>
      <c r="D36" s="148"/>
      <c r="E36" s="152"/>
      <c r="F36" s="147"/>
      <c r="G36" s="147"/>
      <c r="H36" s="144"/>
      <c r="I36" s="145"/>
      <c r="J36" s="10"/>
      <c r="K36" s="10"/>
      <c r="L36" s="10"/>
    </row>
    <row r="37" spans="1:12" ht="12.75">
      <c r="A37" s="101"/>
      <c r="B37" s="30"/>
      <c r="C37" s="150"/>
      <c r="D37" s="151"/>
      <c r="E37" s="16"/>
      <c r="F37" s="150"/>
      <c r="G37" s="151"/>
      <c r="H37" s="16"/>
      <c r="I37" s="93"/>
      <c r="J37" s="10"/>
      <c r="K37" s="10"/>
      <c r="L37" s="10"/>
    </row>
    <row r="38" spans="1:12" ht="12.75">
      <c r="A38" s="152"/>
      <c r="B38" s="147"/>
      <c r="C38" s="147"/>
      <c r="D38" s="148"/>
      <c r="E38" s="152"/>
      <c r="F38" s="147"/>
      <c r="G38" s="147"/>
      <c r="H38" s="144"/>
      <c r="I38" s="145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2"/>
      <c r="B40" s="147"/>
      <c r="C40" s="147"/>
      <c r="D40" s="148"/>
      <c r="E40" s="152"/>
      <c r="F40" s="147"/>
      <c r="G40" s="147"/>
      <c r="H40" s="144"/>
      <c r="I40" s="145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5" t="s">
        <v>267</v>
      </c>
      <c r="B44" s="156"/>
      <c r="C44" s="144"/>
      <c r="D44" s="145"/>
      <c r="E44" s="26"/>
      <c r="F44" s="139"/>
      <c r="G44" s="147"/>
      <c r="H44" s="147"/>
      <c r="I44" s="148"/>
      <c r="J44" s="10"/>
      <c r="K44" s="10"/>
      <c r="L44" s="10"/>
    </row>
    <row r="45" spans="1:12" ht="12.75">
      <c r="A45" s="101"/>
      <c r="B45" s="30"/>
      <c r="C45" s="150"/>
      <c r="D45" s="151"/>
      <c r="E45" s="16"/>
      <c r="F45" s="150"/>
      <c r="G45" s="140"/>
      <c r="H45" s="35"/>
      <c r="I45" s="105"/>
      <c r="J45" s="10"/>
      <c r="K45" s="10"/>
      <c r="L45" s="10"/>
    </row>
    <row r="46" spans="1:12" ht="12.75">
      <c r="A46" s="155" t="s">
        <v>268</v>
      </c>
      <c r="B46" s="156"/>
      <c r="C46" s="139" t="s">
        <v>334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5" t="s">
        <v>270</v>
      </c>
      <c r="B48" s="156"/>
      <c r="C48" s="162" t="s">
        <v>335</v>
      </c>
      <c r="D48" s="158"/>
      <c r="E48" s="159"/>
      <c r="F48" s="16"/>
      <c r="G48" s="51" t="s">
        <v>271</v>
      </c>
      <c r="H48" s="162" t="s">
        <v>336</v>
      </c>
      <c r="I48" s="15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5" t="s">
        <v>257</v>
      </c>
      <c r="B50" s="156"/>
      <c r="C50" s="157" t="s">
        <v>337</v>
      </c>
      <c r="D50" s="158"/>
      <c r="E50" s="158"/>
      <c r="F50" s="158"/>
      <c r="G50" s="158"/>
      <c r="H50" s="158"/>
      <c r="I50" s="15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0" t="s">
        <v>272</v>
      </c>
      <c r="B52" s="161"/>
      <c r="C52" s="162" t="s">
        <v>338</v>
      </c>
      <c r="D52" s="158"/>
      <c r="E52" s="158"/>
      <c r="F52" s="158"/>
      <c r="G52" s="158"/>
      <c r="H52" s="158"/>
      <c r="I52" s="163"/>
      <c r="J52" s="10"/>
      <c r="K52" s="10"/>
      <c r="L52" s="10"/>
    </row>
    <row r="53" spans="1:12" ht="12.75">
      <c r="A53" s="106"/>
      <c r="B53" s="20"/>
      <c r="C53" s="146" t="s">
        <v>273</v>
      </c>
      <c r="D53" s="146"/>
      <c r="E53" s="146"/>
      <c r="F53" s="146"/>
      <c r="G53" s="146"/>
      <c r="H53" s="14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64" t="s">
        <v>274</v>
      </c>
      <c r="C55" s="165"/>
      <c r="D55" s="165"/>
      <c r="E55" s="16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66" t="s">
        <v>306</v>
      </c>
      <c r="C56" s="167"/>
      <c r="D56" s="167"/>
      <c r="E56" s="167"/>
      <c r="F56" s="167"/>
      <c r="G56" s="167"/>
      <c r="H56" s="167"/>
      <c r="I56" s="168"/>
      <c r="J56" s="10"/>
      <c r="K56" s="10"/>
      <c r="L56" s="10"/>
    </row>
    <row r="57" spans="1:12" ht="12.75">
      <c r="A57" s="106"/>
      <c r="B57" s="166" t="s">
        <v>307</v>
      </c>
      <c r="C57" s="167"/>
      <c r="D57" s="167"/>
      <c r="E57" s="167"/>
      <c r="F57" s="167"/>
      <c r="G57" s="167"/>
      <c r="H57" s="167"/>
      <c r="I57" s="108"/>
      <c r="J57" s="10"/>
      <c r="K57" s="10"/>
      <c r="L57" s="10"/>
    </row>
    <row r="58" spans="1:12" ht="12.75">
      <c r="A58" s="106"/>
      <c r="B58" s="166" t="s">
        <v>308</v>
      </c>
      <c r="C58" s="167"/>
      <c r="D58" s="167"/>
      <c r="E58" s="167"/>
      <c r="F58" s="167"/>
      <c r="G58" s="167"/>
      <c r="H58" s="167"/>
      <c r="I58" s="168"/>
      <c r="J58" s="10"/>
      <c r="K58" s="10"/>
      <c r="L58" s="10"/>
    </row>
    <row r="59" spans="1:12" ht="12.75">
      <c r="A59" s="106"/>
      <c r="B59" s="166" t="s">
        <v>309</v>
      </c>
      <c r="C59" s="167"/>
      <c r="D59" s="167"/>
      <c r="E59" s="167"/>
      <c r="F59" s="167"/>
      <c r="G59" s="167"/>
      <c r="H59" s="167"/>
      <c r="I59" s="16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36" t="s">
        <v>277</v>
      </c>
      <c r="H62" s="137"/>
      <c r="I62" s="13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53"/>
      <c r="H63" s="154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A1">
      <selection activeCell="K46" sqref="K46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339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59</v>
      </c>
      <c r="B4" s="214"/>
      <c r="C4" s="214"/>
      <c r="D4" s="214"/>
      <c r="E4" s="214"/>
      <c r="F4" s="214"/>
      <c r="G4" s="214"/>
      <c r="H4" s="215"/>
      <c r="I4" s="57" t="s">
        <v>278</v>
      </c>
      <c r="J4" s="58" t="s">
        <v>319</v>
      </c>
      <c r="K4" s="59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6">
        <v>2</v>
      </c>
      <c r="J5" s="55">
        <v>3</v>
      </c>
      <c r="K5" s="55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129"/>
      <c r="K7" s="129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126">
        <f>J9+J16+J26+J35+J39</f>
        <v>1905160058</v>
      </c>
      <c r="K8" s="126">
        <f>K9+K16+K26+K35+K39</f>
        <v>2055317045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126">
        <f>SUM(J10:J15)</f>
        <v>12439333</v>
      </c>
      <c r="K9" s="126">
        <f>SUM(K10:K15)</f>
        <v>4971247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6944526</v>
      </c>
      <c r="K11" s="7">
        <v>4933787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5494807</v>
      </c>
      <c r="K14" s="7">
        <v>37460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126">
        <f>SUM(J17:J25)</f>
        <v>1794672139</v>
      </c>
      <c r="K16" s="126">
        <f>SUM(K17:K25)</f>
        <v>1952297212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172968888</v>
      </c>
      <c r="K17" s="7">
        <v>162926489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1194240528</v>
      </c>
      <c r="K18" s="7">
        <v>1107144003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124873511</v>
      </c>
      <c r="K19" s="7">
        <v>117261364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91476137</v>
      </c>
      <c r="K20" s="7">
        <v>87354023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40688654</v>
      </c>
      <c r="K22" s="7">
        <v>6247580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162945750</v>
      </c>
      <c r="K23" s="7">
        <v>413935989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7478671</v>
      </c>
      <c r="K24" s="7">
        <v>7113698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/>
      <c r="K25" s="7">
        <v>50314066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126">
        <f>SUM(J27:J34)</f>
        <v>83787154</v>
      </c>
      <c r="K26" s="126">
        <f>SUM(K27:K34)</f>
        <v>83787154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83398062</v>
      </c>
      <c r="K27" s="7">
        <v>83398062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/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/>
      <c r="K31" s="7"/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389092</v>
      </c>
      <c r="K32" s="7">
        <v>389092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127">
        <v>14261432</v>
      </c>
      <c r="K39" s="127">
        <v>14261432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6">
        <f>J41+J49+J56+J64</f>
        <v>51150536</v>
      </c>
      <c r="K40" s="126">
        <f>K41+K49+K56+K64</f>
        <v>97031571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126">
        <f>SUM(J42:J48)</f>
        <v>3220806</v>
      </c>
      <c r="K41" s="126">
        <f>SUM(K42:K48)</f>
        <v>5682107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3081264</v>
      </c>
      <c r="K42" s="7">
        <v>5483585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/>
      <c r="K44" s="7"/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119613</v>
      </c>
      <c r="K45" s="7">
        <v>185510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205</v>
      </c>
      <c r="K46" s="7"/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19724</v>
      </c>
      <c r="K47" s="7">
        <v>13012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126">
        <f>SUM(J50:J55)</f>
        <v>37784355</v>
      </c>
      <c r="K49" s="126">
        <f>SUM(K50:K55)</f>
        <v>77763658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1028595</v>
      </c>
      <c r="K50" s="7">
        <v>3764970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21697715</v>
      </c>
      <c r="K51" s="7">
        <v>67090223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142585</v>
      </c>
      <c r="K53" s="7">
        <v>1055900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14679532</v>
      </c>
      <c r="K54" s="7">
        <v>3337751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235928</v>
      </c>
      <c r="K55" s="7">
        <v>2514814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126">
        <f>SUM(J57:J63)</f>
        <v>3197099</v>
      </c>
      <c r="K56" s="126">
        <f>SUM(K57:K63)</f>
        <v>2847099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2471582</v>
      </c>
      <c r="K61" s="7">
        <v>2471582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725517</v>
      </c>
      <c r="K62" s="7">
        <v>375517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/>
      <c r="K63" s="7"/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127">
        <v>6948276</v>
      </c>
      <c r="K64" s="127">
        <v>10738707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127">
        <v>2805214</v>
      </c>
      <c r="K65" s="127">
        <v>5681202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6">
        <f>J7+J8+J40+J65</f>
        <v>1959115808</v>
      </c>
      <c r="K66" s="126">
        <f>K7+K8+K40+K65</f>
        <v>2158029818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128">
        <f>J70+J71+J72+J78+J79+J82+J85</f>
        <v>912361253</v>
      </c>
      <c r="K69" s="128">
        <f>K70+K71+K72+K78+K79+K82+K85</f>
        <v>1005230687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1164040520</v>
      </c>
      <c r="K70" s="7">
        <v>1164040520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/>
      <c r="K71" s="7"/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126">
        <f>J73+J74-J75+J76+J77</f>
        <v>17461484</v>
      </c>
      <c r="K72" s="126">
        <f>K73+K74-K75+K76+K77</f>
        <v>17461484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1021873</v>
      </c>
      <c r="K73" s="7">
        <v>1021873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/>
      <c r="K74" s="7"/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2228631</v>
      </c>
      <c r="K76" s="7">
        <v>2228631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14210980</v>
      </c>
      <c r="K77" s="7">
        <v>14210980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/>
      <c r="K78" s="7"/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126">
        <f>J80-J81</f>
        <v>-255978105</v>
      </c>
      <c r="K79" s="126">
        <f>K80-K81</f>
        <v>-269140751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255978105</v>
      </c>
      <c r="K81" s="7">
        <v>269140751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126">
        <f>J83-J84</f>
        <v>-13162646</v>
      </c>
      <c r="K82" s="126">
        <f>K83-K84</f>
        <v>92869434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/>
      <c r="K83" s="7">
        <v>92869434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13162646</v>
      </c>
      <c r="K84" s="7"/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6">
        <f>SUM(J87:J89)</f>
        <v>63483653</v>
      </c>
      <c r="K86" s="126">
        <f>SUM(K87:K89)</f>
        <v>82320160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3404080</v>
      </c>
      <c r="K87" s="7">
        <v>3236511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60079573</v>
      </c>
      <c r="K89" s="7">
        <v>79083649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6">
        <f>SUM(J91:J99)</f>
        <v>10381576</v>
      </c>
      <c r="K90" s="126">
        <f>SUM(K91:K99)</f>
        <v>10543091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10381576</v>
      </c>
      <c r="K93" s="7">
        <v>10543091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26">
        <f>SUM(J101:J112)</f>
        <v>971961339</v>
      </c>
      <c r="K100" s="126">
        <f>SUM(K101:K112)</f>
        <v>1045609823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906550498</v>
      </c>
      <c r="K101" s="7">
        <v>953209655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7492</v>
      </c>
      <c r="K102" s="7"/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1643661</v>
      </c>
      <c r="K103" s="7"/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3952123</v>
      </c>
      <c r="K104" s="7">
        <v>14171970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34043620</v>
      </c>
      <c r="K105" s="7">
        <v>37871728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15856911</v>
      </c>
      <c r="K108" s="7">
        <v>22266971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9886249</v>
      </c>
      <c r="K109" s="7">
        <v>17587713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13482</v>
      </c>
      <c r="K110" s="7">
        <v>13482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7303</v>
      </c>
      <c r="K112" s="7">
        <v>488304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127">
        <v>927987</v>
      </c>
      <c r="K113" s="127">
        <v>14326057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26">
        <f>J69+J86+J90+J100+J113</f>
        <v>1959115808</v>
      </c>
      <c r="K114" s="126">
        <f>K69+K86+K90+K100+K113</f>
        <v>2158029818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22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ht="12.75">
      <c r="A120" s="241" t="s">
        <v>311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  <row r="122" spans="10:11" ht="12.75">
      <c r="J122" s="134"/>
      <c r="K122" s="134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1">
      <selection activeCell="J50" sqref="J50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2" width="10.7109375" style="52" customWidth="1"/>
    <col min="13" max="13" width="11.140625" style="52" customWidth="1"/>
    <col min="14" max="14" width="3.421875" style="52" customWidth="1"/>
    <col min="15" max="16" width="9.140625" style="52" customWidth="1"/>
    <col min="17" max="17" width="12.00390625" style="52" customWidth="1"/>
    <col min="18" max="16384" width="9.140625" style="52" customWidth="1"/>
  </cols>
  <sheetData>
    <row r="1" spans="1:13" ht="12.75" customHeight="1">
      <c r="A1" s="208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52" t="s">
        <v>341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3" t="s">
        <v>339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7" t="s">
        <v>279</v>
      </c>
      <c r="J4" s="245" t="s">
        <v>319</v>
      </c>
      <c r="K4" s="245"/>
      <c r="L4" s="245" t="s">
        <v>320</v>
      </c>
      <c r="M4" s="245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24" customHeight="1">
      <c r="A6" s="245">
        <v>1</v>
      </c>
      <c r="B6" s="245"/>
      <c r="C6" s="245"/>
      <c r="D6" s="245"/>
      <c r="E6" s="245"/>
      <c r="F6" s="245"/>
      <c r="G6" s="245"/>
      <c r="H6" s="24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7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128">
        <f>SUM(J8:J9)</f>
        <v>500966970</v>
      </c>
      <c r="K7" s="128">
        <f>SUM(K8:K9)</f>
        <v>360025125</v>
      </c>
      <c r="L7" s="128">
        <f>SUM(L8:L9)</f>
        <v>576831138</v>
      </c>
      <c r="M7" s="128">
        <f>SUM(M8:M9)</f>
        <v>411565151</v>
      </c>
      <c r="O7" s="134"/>
      <c r="P7" s="134"/>
      <c r="Q7" s="134"/>
    </row>
    <row r="8" spans="1:17" ht="12.75" customHeight="1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486508409</v>
      </c>
      <c r="K8" s="7">
        <v>355112563</v>
      </c>
      <c r="L8" s="7">
        <v>556460379</v>
      </c>
      <c r="M8" s="7">
        <v>405742598</v>
      </c>
      <c r="O8" s="134"/>
      <c r="P8" s="134"/>
      <c r="Q8" s="134"/>
    </row>
    <row r="9" spans="1:17" ht="12.75" customHeight="1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14458561</v>
      </c>
      <c r="K9" s="7">
        <v>4912562</v>
      </c>
      <c r="L9" s="7">
        <v>20370759</v>
      </c>
      <c r="M9" s="7">
        <v>5822553</v>
      </c>
      <c r="O9" s="134"/>
      <c r="P9" s="134"/>
      <c r="Q9" s="134"/>
    </row>
    <row r="10" spans="1:17" ht="12.75" customHeight="1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26">
        <f>J11+J12+J16+J20+J21+J22+J25+J26</f>
        <v>387298354</v>
      </c>
      <c r="K10" s="126">
        <f>K11+K12+K16+K20+K21+K22+K25+K26</f>
        <v>183927498</v>
      </c>
      <c r="L10" s="126">
        <f>L11+L12+L16+L20+L21+L22+L25+L26</f>
        <v>445322237</v>
      </c>
      <c r="M10" s="126">
        <f>M11+M12+M16+M20+M21+M22+M25+M26</f>
        <v>217624886</v>
      </c>
      <c r="O10" s="134"/>
      <c r="P10" s="134"/>
      <c r="Q10" s="134"/>
    </row>
    <row r="11" spans="1:17" ht="12.75" customHeight="1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  <c r="O11" s="134"/>
      <c r="P11" s="134"/>
      <c r="Q11" s="134"/>
    </row>
    <row r="12" spans="1:16" ht="12.75" customHeight="1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26">
        <f>SUM(J13:J15)</f>
        <v>152147183</v>
      </c>
      <c r="K12" s="126">
        <f>SUM(K13:K15)</f>
        <v>82090088</v>
      </c>
      <c r="L12" s="126">
        <f>SUM(L13:L15)</f>
        <v>177231757</v>
      </c>
      <c r="M12" s="126">
        <f>SUM(M13:M15)</f>
        <v>94513116</v>
      </c>
      <c r="O12" s="134"/>
      <c r="P12" s="134"/>
    </row>
    <row r="13" spans="1:16" ht="12.75" customHeight="1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81398563</v>
      </c>
      <c r="K13" s="7">
        <v>47939807</v>
      </c>
      <c r="L13" s="7">
        <v>93163636</v>
      </c>
      <c r="M13" s="7">
        <v>55978644</v>
      </c>
      <c r="O13" s="134"/>
      <c r="P13" s="134"/>
    </row>
    <row r="14" spans="1:16" ht="12.75" customHeight="1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1392443</v>
      </c>
      <c r="K14" s="7">
        <v>1003025</v>
      </c>
      <c r="L14" s="7">
        <v>1636907</v>
      </c>
      <c r="M14" s="7">
        <v>1164209</v>
      </c>
      <c r="O14" s="134"/>
      <c r="P14" s="134"/>
    </row>
    <row r="15" spans="1:16" ht="12.75" customHeight="1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69356177</v>
      </c>
      <c r="K15" s="7">
        <v>33147256</v>
      </c>
      <c r="L15" s="7">
        <v>82431214</v>
      </c>
      <c r="M15" s="7">
        <v>37370263</v>
      </c>
      <c r="O15" s="134"/>
      <c r="P15" s="134"/>
    </row>
    <row r="16" spans="1:16" ht="12.75" customHeight="1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26">
        <f>SUM(J17:J19)</f>
        <v>95450211</v>
      </c>
      <c r="K16" s="126">
        <f>SUM(K17:K19)</f>
        <v>47082972</v>
      </c>
      <c r="L16" s="126">
        <f>SUM(L17:L19)</f>
        <v>104687006</v>
      </c>
      <c r="M16" s="126">
        <f>SUM(M17:M19)</f>
        <v>54254563</v>
      </c>
      <c r="O16" s="134"/>
      <c r="P16" s="134"/>
    </row>
    <row r="17" spans="1:16" ht="12.75" customHeight="1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58104424</v>
      </c>
      <c r="K17" s="7">
        <v>29370539</v>
      </c>
      <c r="L17" s="7">
        <v>64379243</v>
      </c>
      <c r="M17" s="7">
        <v>33966940</v>
      </c>
      <c r="O17" s="134"/>
      <c r="P17" s="134"/>
    </row>
    <row r="18" spans="1:16" ht="12.75" customHeight="1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23637493</v>
      </c>
      <c r="K18" s="7">
        <v>11046217</v>
      </c>
      <c r="L18" s="7">
        <v>25281544</v>
      </c>
      <c r="M18" s="7">
        <v>12596336</v>
      </c>
      <c r="O18" s="134"/>
      <c r="P18" s="134"/>
    </row>
    <row r="19" spans="1:16" ht="12.75" customHeight="1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13708294</v>
      </c>
      <c r="K19" s="7">
        <v>6666216</v>
      </c>
      <c r="L19" s="7">
        <v>15026219</v>
      </c>
      <c r="M19" s="7">
        <v>7691287</v>
      </c>
      <c r="O19" s="134"/>
      <c r="P19" s="134"/>
    </row>
    <row r="20" spans="1:17" ht="12.75" customHeight="1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82622442</v>
      </c>
      <c r="K20" s="7">
        <v>27108086</v>
      </c>
      <c r="L20" s="7">
        <v>83978049</v>
      </c>
      <c r="M20" s="7">
        <v>29917893</v>
      </c>
      <c r="O20" s="134"/>
      <c r="P20" s="134"/>
      <c r="Q20" s="134"/>
    </row>
    <row r="21" spans="1:17" ht="12.75" customHeight="1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48457177</v>
      </c>
      <c r="K21" s="7">
        <v>22226277</v>
      </c>
      <c r="L21" s="7">
        <v>50662557</v>
      </c>
      <c r="M21" s="7">
        <v>25308986</v>
      </c>
      <c r="O21" s="134"/>
      <c r="P21" s="134"/>
      <c r="Q21" s="134"/>
    </row>
    <row r="22" spans="1:17" ht="12.75" customHeight="1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126">
        <f>SUM(J23:J24)</f>
        <v>6943908</v>
      </c>
      <c r="K22" s="126">
        <f>SUM(K23:K24)</f>
        <v>6942871</v>
      </c>
      <c r="L22" s="126">
        <f>SUM(L23:L24)</f>
        <v>648890</v>
      </c>
      <c r="M22" s="126">
        <f>SUM(M23:M24)</f>
        <v>353</v>
      </c>
      <c r="O22" s="134"/>
      <c r="P22" s="134"/>
      <c r="Q22" s="134"/>
    </row>
    <row r="23" spans="1:17" ht="12.75" customHeight="1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1037</v>
      </c>
      <c r="K23" s="7"/>
      <c r="L23" s="7"/>
      <c r="M23" s="7"/>
      <c r="O23" s="134"/>
      <c r="P23" s="134"/>
      <c r="Q23" s="134"/>
    </row>
    <row r="24" spans="1:17" ht="12.75" customHeight="1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6942871</v>
      </c>
      <c r="K24" s="7">
        <v>6942871</v>
      </c>
      <c r="L24" s="7">
        <v>648890</v>
      </c>
      <c r="M24" s="7">
        <v>353</v>
      </c>
      <c r="O24" s="134"/>
      <c r="P24" s="134"/>
      <c r="Q24" s="134"/>
    </row>
    <row r="25" spans="1:17" ht="12.75" customHeight="1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>
        <v>19004076</v>
      </c>
      <c r="M25" s="7">
        <v>14461349</v>
      </c>
      <c r="O25" s="134"/>
      <c r="P25" s="134"/>
      <c r="Q25" s="134"/>
    </row>
    <row r="26" spans="1:17" ht="12.75" customHeight="1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1677433</v>
      </c>
      <c r="K26" s="7">
        <v>-1522796</v>
      </c>
      <c r="L26" s="7">
        <v>9109902</v>
      </c>
      <c r="M26" s="7">
        <v>-831374</v>
      </c>
      <c r="O26" s="134"/>
      <c r="P26" s="134"/>
      <c r="Q26" s="134"/>
    </row>
    <row r="27" spans="1:17" ht="12.75" customHeight="1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26">
        <f>SUM(J28:J32)</f>
        <v>5193400</v>
      </c>
      <c r="K27" s="126">
        <f>SUM(K28:K32)</f>
        <v>-10241467</v>
      </c>
      <c r="L27" s="126">
        <f>SUM(L28:L32)</f>
        <v>3959383</v>
      </c>
      <c r="M27" s="126">
        <f>SUM(M28:M32)</f>
        <v>860609</v>
      </c>
      <c r="O27" s="134"/>
      <c r="P27" s="134"/>
      <c r="Q27" s="134"/>
    </row>
    <row r="28" spans="1:17" ht="12.75" customHeight="1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2103238</v>
      </c>
      <c r="K28" s="7">
        <v>-11986718</v>
      </c>
      <c r="L28" s="7">
        <v>9342</v>
      </c>
      <c r="M28" s="7">
        <v>-1558063</v>
      </c>
      <c r="O28" s="134"/>
      <c r="P28" s="134"/>
      <c r="Q28" s="134"/>
    </row>
    <row r="29" spans="1:17" ht="12.75" customHeight="1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3003552</v>
      </c>
      <c r="K29" s="7">
        <v>1658641</v>
      </c>
      <c r="L29" s="7">
        <v>3824176</v>
      </c>
      <c r="M29" s="7">
        <v>2292807</v>
      </c>
      <c r="O29" s="134"/>
      <c r="P29" s="134"/>
      <c r="Q29" s="134"/>
    </row>
    <row r="30" spans="1:17" ht="12.75" customHeight="1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86610</v>
      </c>
      <c r="K30" s="7">
        <v>86610</v>
      </c>
      <c r="L30" s="7">
        <v>125865</v>
      </c>
      <c r="M30" s="7">
        <v>125865</v>
      </c>
      <c r="O30" s="134"/>
      <c r="P30" s="134"/>
      <c r="Q30" s="134"/>
    </row>
    <row r="31" spans="1:17" ht="12.75" customHeight="1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  <c r="O31" s="134"/>
      <c r="P31" s="134"/>
      <c r="Q31" s="134"/>
    </row>
    <row r="32" spans="1:17" ht="12.75" customHeight="1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  <c r="O32" s="134"/>
      <c r="P32" s="134"/>
      <c r="Q32" s="134"/>
    </row>
    <row r="33" spans="1:17" ht="12.75" customHeight="1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26">
        <f>SUM(J34:J37)</f>
        <v>29631872</v>
      </c>
      <c r="K33" s="126">
        <f>SUM(K34:K37)</f>
        <v>9783687</v>
      </c>
      <c r="L33" s="126">
        <f>SUM(L34:L37)</f>
        <v>42598850</v>
      </c>
      <c r="M33" s="126">
        <f>SUM(M34:M37)</f>
        <v>26690923</v>
      </c>
      <c r="O33" s="134"/>
      <c r="P33" s="134"/>
      <c r="Q33" s="134"/>
    </row>
    <row r="34" spans="1:17" ht="12.75" customHeight="1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26963782</v>
      </c>
      <c r="K34" s="7">
        <v>8271080</v>
      </c>
      <c r="L34" s="7">
        <v>40107902</v>
      </c>
      <c r="M34" s="7">
        <v>25636597</v>
      </c>
      <c r="O34" s="134"/>
      <c r="P34" s="134"/>
      <c r="Q34" s="134"/>
    </row>
    <row r="35" spans="1:17" ht="12.75" customHeight="1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2668090</v>
      </c>
      <c r="K35" s="7">
        <v>1512607</v>
      </c>
      <c r="L35" s="7">
        <v>2490948</v>
      </c>
      <c r="M35" s="7">
        <v>1054326</v>
      </c>
      <c r="O35" s="134"/>
      <c r="P35" s="134"/>
      <c r="Q35" s="134"/>
    </row>
    <row r="36" spans="1:17" ht="12.75" customHeight="1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  <c r="O36" s="134"/>
      <c r="P36" s="134"/>
      <c r="Q36" s="134"/>
    </row>
    <row r="37" spans="1:17" ht="12.75" customHeight="1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  <c r="O37" s="134"/>
      <c r="P37" s="134"/>
      <c r="Q37" s="134"/>
    </row>
    <row r="38" spans="1:17" ht="12.75" customHeight="1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  <c r="O38" s="134"/>
      <c r="P38" s="134"/>
      <c r="Q38" s="134"/>
    </row>
    <row r="39" spans="1:17" ht="12.75" customHeight="1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  <c r="O39" s="134"/>
      <c r="P39" s="134"/>
      <c r="Q39" s="134"/>
    </row>
    <row r="40" spans="1:17" ht="12.75" customHeight="1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  <c r="O40" s="134"/>
      <c r="P40" s="134"/>
      <c r="Q40" s="134"/>
    </row>
    <row r="41" spans="1:17" ht="12.75" customHeight="1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  <c r="O41" s="134"/>
      <c r="P41" s="134"/>
      <c r="Q41" s="134"/>
    </row>
    <row r="42" spans="1:17" ht="12.75" customHeight="1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126">
        <f>J7+J27+J38+J40</f>
        <v>506160370</v>
      </c>
      <c r="K42" s="126">
        <f>K7+K27+K38+K40</f>
        <v>349783658</v>
      </c>
      <c r="L42" s="126">
        <f>L7+L27+L38+L40</f>
        <v>580790521</v>
      </c>
      <c r="M42" s="126">
        <f>M7+M27+M38+M40</f>
        <v>412425760</v>
      </c>
      <c r="O42" s="134"/>
      <c r="P42" s="134"/>
      <c r="Q42" s="134"/>
    </row>
    <row r="43" spans="1:17" ht="12.75" customHeight="1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126">
        <f>J10+J33+J39+J41</f>
        <v>416930226</v>
      </c>
      <c r="K43" s="126">
        <f>K10+K33+K39+K41</f>
        <v>193711185</v>
      </c>
      <c r="L43" s="126">
        <f>L10+L33+L39+L41</f>
        <v>487921087</v>
      </c>
      <c r="M43" s="126">
        <f>M10+M33+M39+M41</f>
        <v>244315809</v>
      </c>
      <c r="O43" s="134"/>
      <c r="P43" s="134"/>
      <c r="Q43" s="134"/>
    </row>
    <row r="44" spans="1:17" ht="12.75" customHeight="1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126">
        <f>J42-J43</f>
        <v>89230144</v>
      </c>
      <c r="K44" s="126">
        <f>K42-K43</f>
        <v>156072473</v>
      </c>
      <c r="L44" s="126">
        <f>L42-L43</f>
        <v>92869434</v>
      </c>
      <c r="M44" s="126">
        <f>M42-M43</f>
        <v>168109951</v>
      </c>
      <c r="O44" s="134"/>
      <c r="P44" s="134"/>
      <c r="Q44" s="134"/>
    </row>
    <row r="45" spans="1:17" ht="12.75" customHeight="1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126">
        <f>IF(J42&gt;J43,J42-J43,0)</f>
        <v>89230144</v>
      </c>
      <c r="K45" s="126">
        <f>IF(K42&gt;K43,K42-K43,0)</f>
        <v>156072473</v>
      </c>
      <c r="L45" s="126">
        <f>IF(L42&gt;L43,L42-L43,0)</f>
        <v>92869434</v>
      </c>
      <c r="M45" s="126">
        <f>IF(M42&gt;M43,M42-M43,0)</f>
        <v>168109951</v>
      </c>
      <c r="O45" s="134"/>
      <c r="P45" s="134"/>
      <c r="Q45" s="134"/>
    </row>
    <row r="46" spans="1:17" ht="12.75" customHeight="1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126">
        <f>IF(J43&gt;J42,J43-J42,0)</f>
        <v>0</v>
      </c>
      <c r="K46" s="126">
        <f>IF(K43&gt;K42,K43-K42,0)</f>
        <v>0</v>
      </c>
      <c r="L46" s="126">
        <f>IF(L43&gt;L42,L43-L42,0)</f>
        <v>0</v>
      </c>
      <c r="M46" s="126">
        <f>IF(M43&gt;M42,M43-M42,0)</f>
        <v>0</v>
      </c>
      <c r="O46" s="134"/>
      <c r="P46" s="134"/>
      <c r="Q46" s="134"/>
    </row>
    <row r="47" spans="1:17" ht="12.75" customHeight="1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  <c r="O47" s="134"/>
      <c r="P47" s="134"/>
      <c r="Q47" s="134"/>
    </row>
    <row r="48" spans="1:17" ht="12.75" customHeight="1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126">
        <f>J44-J47</f>
        <v>89230144</v>
      </c>
      <c r="K48" s="126">
        <f>K44-K47</f>
        <v>156072473</v>
      </c>
      <c r="L48" s="126">
        <f>L44-L47</f>
        <v>92869434</v>
      </c>
      <c r="M48" s="126">
        <f>M44-M47</f>
        <v>168109951</v>
      </c>
      <c r="O48" s="134"/>
      <c r="P48" s="134"/>
      <c r="Q48" s="134"/>
    </row>
    <row r="49" spans="1:17" ht="12.75" customHeight="1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126">
        <f>IF(J48&gt;0,J48,0)</f>
        <v>89230144</v>
      </c>
      <c r="K49" s="126">
        <f>IF(K48&gt;0,K48,0)</f>
        <v>156072473</v>
      </c>
      <c r="L49" s="126">
        <f>IF(L48&gt;0,L48,0)</f>
        <v>92869434</v>
      </c>
      <c r="M49" s="126">
        <f>IF(M48&gt;0,M48,0)</f>
        <v>168109951</v>
      </c>
      <c r="O49" s="134"/>
      <c r="P49" s="134"/>
      <c r="Q49" s="134"/>
    </row>
    <row r="50" spans="1:17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130">
        <f>IF(J48&lt;0,-J48,0)</f>
        <v>0</v>
      </c>
      <c r="K50" s="130">
        <f>IF(K48&lt;0,-K48,0)</f>
        <v>0</v>
      </c>
      <c r="L50" s="130">
        <f>IF(L48&lt;0,-L48,0)</f>
        <v>0</v>
      </c>
      <c r="M50" s="130">
        <f>IF(M48&lt;0,-M48,0)</f>
        <v>0</v>
      </c>
      <c r="O50" s="134"/>
      <c r="P50" s="134"/>
      <c r="Q50" s="134"/>
    </row>
    <row r="51" spans="1:16" ht="12.75" customHeight="1">
      <c r="A51" s="222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O51" s="134"/>
      <c r="P51" s="134"/>
    </row>
    <row r="52" spans="1:16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4"/>
      <c r="J52" s="54"/>
      <c r="K52" s="54"/>
      <c r="L52" s="54"/>
      <c r="M52" s="61"/>
      <c r="O52" s="134"/>
      <c r="P52" s="134"/>
    </row>
    <row r="53" spans="1:16" ht="12.75" customHeight="1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  <c r="O53" s="134"/>
      <c r="P53" s="134"/>
    </row>
    <row r="54" spans="1:16" ht="12.75" customHeight="1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  <c r="O54" s="134"/>
      <c r="P54" s="134"/>
    </row>
    <row r="55" spans="1:16" ht="12.75" customHeight="1">
      <c r="A55" s="222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O55" s="134"/>
      <c r="P55" s="134"/>
    </row>
    <row r="56" spans="1:16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+J48</f>
        <v>89230144</v>
      </c>
      <c r="K56" s="6">
        <f>+K48</f>
        <v>156072473</v>
      </c>
      <c r="L56" s="6">
        <f>+L48</f>
        <v>92869434</v>
      </c>
      <c r="M56" s="6">
        <f>+M48</f>
        <v>168109951</v>
      </c>
      <c r="O56" s="134"/>
      <c r="P56" s="134"/>
    </row>
    <row r="57" spans="1:16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  <c r="O57" s="134"/>
      <c r="P57" s="134"/>
    </row>
    <row r="58" spans="1:16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  <c r="O58" s="134"/>
      <c r="P58" s="134"/>
    </row>
    <row r="59" spans="1:16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  <c r="O59" s="134"/>
      <c r="P59" s="134"/>
    </row>
    <row r="60" spans="1:16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  <c r="O60" s="134"/>
      <c r="P60" s="134"/>
    </row>
    <row r="61" spans="1:16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  <c r="O61" s="134"/>
      <c r="P61" s="134"/>
    </row>
    <row r="62" spans="1:16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  <c r="O62" s="134"/>
      <c r="P62" s="134"/>
    </row>
    <row r="63" spans="1:16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  <c r="O63" s="134"/>
      <c r="P63" s="134"/>
    </row>
    <row r="64" spans="1:16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  <c r="O64" s="134"/>
      <c r="P64" s="134"/>
    </row>
    <row r="65" spans="1:16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  <c r="O65" s="134"/>
      <c r="P65" s="134"/>
    </row>
    <row r="66" spans="1:16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  <c r="O66" s="134"/>
      <c r="P66" s="134"/>
    </row>
    <row r="67" spans="1:16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130">
        <f>J56+J66</f>
        <v>89230144</v>
      </c>
      <c r="K67" s="130">
        <f>K56+K66</f>
        <v>156072473</v>
      </c>
      <c r="L67" s="130">
        <f>L56+L66</f>
        <v>92869434</v>
      </c>
      <c r="M67" s="130">
        <f>M56+M66</f>
        <v>168109951</v>
      </c>
      <c r="O67" s="134"/>
      <c r="P67" s="134"/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2" width="9.8515625" style="52" bestFit="1" customWidth="1"/>
    <col min="13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339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7">
        <v>2</v>
      </c>
      <c r="J5" s="68" t="s">
        <v>283</v>
      </c>
      <c r="K5" s="68" t="s">
        <v>284</v>
      </c>
    </row>
    <row r="6" spans="1:11" ht="12.75">
      <c r="A6" s="222" t="s">
        <v>156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4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133">
        <v>89230144</v>
      </c>
      <c r="K7" s="7">
        <v>92869434</v>
      </c>
      <c r="L7" s="134"/>
      <c r="M7" s="134"/>
      <c r="N7" s="134"/>
    </row>
    <row r="8" spans="1:14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133">
        <v>82622442</v>
      </c>
      <c r="K8" s="7">
        <v>83978049</v>
      </c>
      <c r="L8" s="134"/>
      <c r="M8" s="134"/>
      <c r="N8" s="134"/>
    </row>
    <row r="9" spans="1:14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46">
        <v>6784390</v>
      </c>
      <c r="K9" s="7">
        <v>54396397</v>
      </c>
      <c r="L9" s="134"/>
      <c r="N9" s="134"/>
    </row>
    <row r="10" spans="1:14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46">
        <v>0</v>
      </c>
      <c r="K10" s="7">
        <v>0</v>
      </c>
      <c r="L10" s="134"/>
      <c r="N10" s="134"/>
    </row>
    <row r="11" spans="1:14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46">
        <v>0</v>
      </c>
      <c r="K11" s="7">
        <v>0</v>
      </c>
      <c r="L11" s="134"/>
      <c r="N11" s="134"/>
    </row>
    <row r="12" spans="1:14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46">
        <v>32061882</v>
      </c>
      <c r="K12" s="7">
        <v>16484362</v>
      </c>
      <c r="L12" s="134"/>
      <c r="N12" s="134"/>
    </row>
    <row r="13" spans="1:14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131">
        <f>SUM(J7:J12)</f>
        <v>210698858</v>
      </c>
      <c r="K13" s="126">
        <f>SUM(K7:K12)</f>
        <v>247728242</v>
      </c>
      <c r="L13" s="134"/>
      <c r="N13" s="134"/>
    </row>
    <row r="14" spans="1:14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46">
        <v>0</v>
      </c>
      <c r="K14" s="7">
        <v>0</v>
      </c>
      <c r="L14" s="134"/>
      <c r="N14" s="134"/>
    </row>
    <row r="15" spans="1:14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46">
        <v>49964422</v>
      </c>
      <c r="K15" s="7">
        <v>42855291</v>
      </c>
      <c r="L15" s="134"/>
      <c r="N15" s="134"/>
    </row>
    <row r="16" spans="1:14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46">
        <v>1354539</v>
      </c>
      <c r="K16" s="7">
        <v>2402321</v>
      </c>
      <c r="L16" s="134"/>
      <c r="N16" s="134"/>
    </row>
    <row r="17" spans="1:14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46">
        <v>6501564</v>
      </c>
      <c r="K17" s="7">
        <v>4123012</v>
      </c>
      <c r="L17" s="134"/>
      <c r="N17" s="134"/>
    </row>
    <row r="18" spans="1:14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131">
        <f>SUM(J14:J17)</f>
        <v>57820525</v>
      </c>
      <c r="K18" s="126">
        <f>SUM(K14:K17)</f>
        <v>49380624</v>
      </c>
      <c r="L18" s="134"/>
      <c r="N18" s="134"/>
    </row>
    <row r="19" spans="1:14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131">
        <f>IF(J13&gt;J18,J13-J18,0)</f>
        <v>152878333</v>
      </c>
      <c r="K19" s="126">
        <f>IF(K13&gt;K18,K13-K18,0)</f>
        <v>198347618</v>
      </c>
      <c r="L19" s="134"/>
      <c r="N19" s="134"/>
    </row>
    <row r="20" spans="1:14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131">
        <f>IF(J18&gt;J13,J18-J13,0)</f>
        <v>0</v>
      </c>
      <c r="K20" s="126">
        <f>IF(K18&gt;K13,K18-K13,0)</f>
        <v>0</v>
      </c>
      <c r="L20" s="134"/>
      <c r="N20" s="134"/>
    </row>
    <row r="21" spans="1:14" ht="12.75">
      <c r="A21" s="222" t="s">
        <v>159</v>
      </c>
      <c r="B21" s="233"/>
      <c r="C21" s="233"/>
      <c r="D21" s="233"/>
      <c r="E21" s="233"/>
      <c r="F21" s="233"/>
      <c r="G21" s="233"/>
      <c r="H21" s="233"/>
      <c r="I21" s="267"/>
      <c r="J21" s="267"/>
      <c r="K21" s="268"/>
      <c r="L21" s="134"/>
      <c r="N21" s="134"/>
    </row>
    <row r="22" spans="1:14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46">
        <v>104201</v>
      </c>
      <c r="K22" s="7">
        <v>177280</v>
      </c>
      <c r="L22" s="134"/>
      <c r="N22" s="134"/>
    </row>
    <row r="23" spans="1:14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46">
        <v>0</v>
      </c>
      <c r="K23" s="7">
        <v>0</v>
      </c>
      <c r="L23" s="134"/>
      <c r="N23" s="134"/>
    </row>
    <row r="24" spans="1:14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46">
        <v>53458</v>
      </c>
      <c r="K24" s="7">
        <v>649925</v>
      </c>
      <c r="L24" s="134"/>
      <c r="N24" s="134"/>
    </row>
    <row r="25" spans="1:14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46">
        <v>60249</v>
      </c>
      <c r="K25" s="7">
        <v>70651</v>
      </c>
      <c r="L25" s="134"/>
      <c r="N25" s="134"/>
    </row>
    <row r="26" spans="1:14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46">
        <v>26361</v>
      </c>
      <c r="K26" s="7">
        <v>405214</v>
      </c>
      <c r="L26" s="134"/>
      <c r="N26" s="134"/>
    </row>
    <row r="27" spans="1:14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131">
        <f>SUM(J22:J26)</f>
        <v>244269</v>
      </c>
      <c r="K27" s="126">
        <f>SUM(K22:K26)</f>
        <v>1303070</v>
      </c>
      <c r="L27" s="134"/>
      <c r="N27" s="134"/>
    </row>
    <row r="28" spans="1:14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46">
        <v>86049176</v>
      </c>
      <c r="K28" s="7">
        <v>228510414</v>
      </c>
      <c r="L28" s="134"/>
      <c r="N28" s="134"/>
    </row>
    <row r="29" spans="1:14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46">
        <v>0</v>
      </c>
      <c r="K29" s="7">
        <v>0</v>
      </c>
      <c r="L29" s="134"/>
      <c r="N29" s="134"/>
    </row>
    <row r="30" spans="1:14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46">
        <v>0</v>
      </c>
      <c r="K30" s="7">
        <v>0</v>
      </c>
      <c r="L30" s="134"/>
      <c r="N30" s="134"/>
    </row>
    <row r="31" spans="1:14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131">
        <f>SUM(J28:J30)</f>
        <v>86049176</v>
      </c>
      <c r="K31" s="126">
        <f>SUM(K28:K30)</f>
        <v>228510414</v>
      </c>
      <c r="L31" s="134"/>
      <c r="N31" s="134"/>
    </row>
    <row r="32" spans="1:14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131">
        <f>IF(J27&gt;J31,J27-J31,0)</f>
        <v>0</v>
      </c>
      <c r="K32" s="126">
        <f>IF(K27&gt;K31,K27-K31,0)</f>
        <v>0</v>
      </c>
      <c r="L32" s="134"/>
      <c r="N32" s="134"/>
    </row>
    <row r="33" spans="1:14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131">
        <f>IF(J31&gt;J27,J31-J27,0)</f>
        <v>85804907</v>
      </c>
      <c r="K33" s="126">
        <f>IF(K31&gt;K27,K31-K27,0)</f>
        <v>227207344</v>
      </c>
      <c r="L33" s="134"/>
      <c r="N33" s="134"/>
    </row>
    <row r="34" spans="1:14" ht="12.75">
      <c r="A34" s="222" t="s">
        <v>160</v>
      </c>
      <c r="B34" s="233"/>
      <c r="C34" s="233"/>
      <c r="D34" s="233"/>
      <c r="E34" s="233"/>
      <c r="F34" s="233"/>
      <c r="G34" s="233"/>
      <c r="H34" s="233"/>
      <c r="I34" s="267"/>
      <c r="J34" s="267"/>
      <c r="K34" s="268"/>
      <c r="L34" s="134"/>
      <c r="N34" s="134"/>
    </row>
    <row r="35" spans="1:14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46">
        <v>0</v>
      </c>
      <c r="K35" s="7">
        <v>0</v>
      </c>
      <c r="L35" s="134"/>
      <c r="N35" s="134"/>
    </row>
    <row r="36" spans="1:14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46">
        <v>177097129</v>
      </c>
      <c r="K36" s="7">
        <v>407873065</v>
      </c>
      <c r="L36" s="134"/>
      <c r="N36" s="134"/>
    </row>
    <row r="37" spans="1:14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46">
        <v>0</v>
      </c>
      <c r="K37" s="7">
        <v>0</v>
      </c>
      <c r="L37" s="134"/>
      <c r="N37" s="134"/>
    </row>
    <row r="38" spans="1:14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131">
        <f>SUM(J35:J37)</f>
        <v>177097129</v>
      </c>
      <c r="K38" s="126">
        <f>SUM(K35:K37)</f>
        <v>407873065</v>
      </c>
      <c r="L38" s="134"/>
      <c r="N38" s="134"/>
    </row>
    <row r="39" spans="1:14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46">
        <v>237474516</v>
      </c>
      <c r="K39" s="7">
        <v>375222908</v>
      </c>
      <c r="L39" s="134"/>
      <c r="N39" s="134"/>
    </row>
    <row r="40" spans="1:14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46">
        <v>0</v>
      </c>
      <c r="K40" s="7">
        <v>0</v>
      </c>
      <c r="L40" s="134"/>
      <c r="N40" s="134"/>
    </row>
    <row r="41" spans="1:14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46">
        <v>0</v>
      </c>
      <c r="K41" s="7">
        <v>0</v>
      </c>
      <c r="L41" s="134"/>
      <c r="N41" s="134"/>
    </row>
    <row r="42" spans="1:14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46">
        <v>0</v>
      </c>
      <c r="K42" s="7">
        <v>0</v>
      </c>
      <c r="L42" s="134"/>
      <c r="N42" s="134"/>
    </row>
    <row r="43" spans="1:14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46">
        <v>0</v>
      </c>
      <c r="K43" s="7">
        <v>0</v>
      </c>
      <c r="L43" s="134"/>
      <c r="N43" s="134"/>
    </row>
    <row r="44" spans="1:14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131">
        <f>SUM(J39:J43)</f>
        <v>237474516</v>
      </c>
      <c r="K44" s="126">
        <f>SUM(K39:K43)</f>
        <v>375222908</v>
      </c>
      <c r="L44" s="134"/>
      <c r="N44" s="134"/>
    </row>
    <row r="45" spans="1:14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131">
        <f>IF(J38&gt;J44,J38-J44,0)</f>
        <v>0</v>
      </c>
      <c r="K45" s="126">
        <f>IF(K38&gt;K44,K38-K44,0)</f>
        <v>32650157</v>
      </c>
      <c r="L45" s="134"/>
      <c r="N45" s="134"/>
    </row>
    <row r="46" spans="1:14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131">
        <f>IF(J44&gt;J38,J44-J38,0)</f>
        <v>60377387</v>
      </c>
      <c r="K46" s="126">
        <f>IF(K44&gt;K38,K44-K38,0)</f>
        <v>0</v>
      </c>
      <c r="L46" s="134"/>
      <c r="N46" s="134"/>
    </row>
    <row r="47" spans="1:14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131">
        <f>IF(J19-J20+J32-J33+J45-J46&gt;0,J19-J20+J32-J33+J45-J46,0)</f>
        <v>6696039</v>
      </c>
      <c r="K47" s="126">
        <f>IF(K19-K20+K32-K33+K45-K46&gt;0,K19-K20+K32-K33+K45-K46,0)</f>
        <v>3790431</v>
      </c>
      <c r="L47" s="134"/>
      <c r="N47" s="134"/>
    </row>
    <row r="48" spans="1:14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131">
        <f>IF(J20-J19+J33-J32+J46-J45&gt;0,J20-J19+J33-J32+J46-J45,0)</f>
        <v>0</v>
      </c>
      <c r="K48" s="126">
        <f>IF(K20-K19+K33-K32+K46-K45&gt;0,K20-K19+K33-K32+K46-K45,0)</f>
        <v>0</v>
      </c>
      <c r="L48" s="134"/>
      <c r="N48" s="134"/>
    </row>
    <row r="49" spans="1:14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46">
        <v>4913233</v>
      </c>
      <c r="K49" s="7">
        <v>6948276</v>
      </c>
      <c r="L49" s="134"/>
      <c r="N49" s="134"/>
    </row>
    <row r="50" spans="1:14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46">
        <f>+J47</f>
        <v>6696039</v>
      </c>
      <c r="K50" s="46">
        <f>+K47</f>
        <v>3790431</v>
      </c>
      <c r="L50" s="134"/>
      <c r="N50" s="134"/>
    </row>
    <row r="51" spans="1:14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46">
        <f>+J48</f>
        <v>0</v>
      </c>
      <c r="K51" s="46">
        <f>+K48</f>
        <v>0</v>
      </c>
      <c r="L51" s="134"/>
      <c r="N51" s="134"/>
    </row>
    <row r="52" spans="1:14" ht="12.75">
      <c r="A52" s="238" t="s">
        <v>177</v>
      </c>
      <c r="B52" s="239"/>
      <c r="C52" s="239"/>
      <c r="D52" s="239"/>
      <c r="E52" s="239"/>
      <c r="F52" s="239"/>
      <c r="G52" s="239"/>
      <c r="H52" s="239"/>
      <c r="I52" s="4">
        <v>44</v>
      </c>
      <c r="J52" s="132">
        <f>J49+J50-J51</f>
        <v>11609272</v>
      </c>
      <c r="K52" s="130">
        <f>K49+K50-K51</f>
        <v>10738707</v>
      </c>
      <c r="L52" s="134"/>
      <c r="N52" s="134"/>
    </row>
    <row r="54" ht="12.75">
      <c r="K54" s="134"/>
    </row>
  </sheetData>
  <sheetProtection/>
  <protectedRanges>
    <protectedRange sqref="J7:J8" name="Range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7 J9:J12 K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  <dataValidation operator="greaterThan" allowBlank="1" showInputMessage="1" showErrorMessage="1" sqref="J7:J8"/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319</v>
      </c>
      <c r="K4" s="66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22" t="s">
        <v>156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33"/>
      <c r="C22" s="233"/>
      <c r="D22" s="233"/>
      <c r="E22" s="233"/>
      <c r="F22" s="233"/>
      <c r="G22" s="233"/>
      <c r="H22" s="233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33"/>
      <c r="C35" s="233"/>
      <c r="D35" s="233"/>
      <c r="E35" s="233"/>
      <c r="F35" s="233"/>
      <c r="G35" s="233"/>
      <c r="H35" s="233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2" width="9.140625" style="75" customWidth="1"/>
    <col min="13" max="13" width="11.7109375" style="75" bestFit="1" customWidth="1"/>
    <col min="14" max="16384" width="9.140625" style="75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.75">
      <c r="A2" s="42"/>
      <c r="B2" s="73"/>
      <c r="C2" s="292" t="s">
        <v>282</v>
      </c>
      <c r="D2" s="292"/>
      <c r="E2" s="76">
        <v>40544</v>
      </c>
      <c r="F2" s="43" t="s">
        <v>250</v>
      </c>
      <c r="G2" s="293">
        <v>40816</v>
      </c>
      <c r="H2" s="294"/>
      <c r="I2" s="73"/>
      <c r="J2" s="73"/>
      <c r="K2" s="73"/>
      <c r="L2" s="77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79" t="s">
        <v>305</v>
      </c>
      <c r="J3" s="80" t="s">
        <v>150</v>
      </c>
      <c r="K3" s="80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2">
        <v>2</v>
      </c>
      <c r="J4" s="81" t="s">
        <v>283</v>
      </c>
      <c r="K4" s="81" t="s">
        <v>284</v>
      </c>
    </row>
    <row r="5" spans="1:14" ht="12.75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1164040520</v>
      </c>
      <c r="K5" s="45">
        <v>1164040520</v>
      </c>
      <c r="M5" s="135"/>
      <c r="N5" s="135"/>
    </row>
    <row r="6" spans="1:13" ht="12.75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46"/>
      <c r="K6" s="46"/>
      <c r="M6" s="135"/>
    </row>
    <row r="7" spans="1:14" ht="12.75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46">
        <v>17461484</v>
      </c>
      <c r="K7" s="46">
        <v>17461484</v>
      </c>
      <c r="M7" s="135"/>
      <c r="N7" s="135"/>
    </row>
    <row r="8" spans="1:14" ht="12.75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46">
        <v>-255978105</v>
      </c>
      <c r="K8" s="46">
        <v>-269140751</v>
      </c>
      <c r="M8" s="135"/>
      <c r="N8" s="135"/>
    </row>
    <row r="9" spans="1:14" ht="12.75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-13162646</v>
      </c>
      <c r="K9" s="46">
        <v>92869434</v>
      </c>
      <c r="M9" s="135"/>
      <c r="N9" s="135"/>
    </row>
    <row r="10" spans="1:13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46"/>
      <c r="K10" s="46"/>
      <c r="M10" s="135"/>
    </row>
    <row r="11" spans="1:13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/>
      <c r="K11" s="46"/>
      <c r="M11" s="135"/>
    </row>
    <row r="12" spans="1:13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/>
      <c r="K12" s="46"/>
      <c r="M12" s="135"/>
    </row>
    <row r="13" spans="1:13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/>
      <c r="K13" s="46"/>
      <c r="M13" s="135"/>
    </row>
    <row r="14" spans="1:14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126">
        <f>SUM(J5:J13)</f>
        <v>912361253</v>
      </c>
      <c r="K14" s="126">
        <f>SUM(K5:K13)</f>
        <v>1005230687</v>
      </c>
      <c r="M14" s="135"/>
      <c r="N14" s="135"/>
    </row>
    <row r="15" spans="1:13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/>
      <c r="K15" s="46"/>
      <c r="M15" s="135"/>
    </row>
    <row r="16" spans="1:13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/>
      <c r="K16" s="46"/>
      <c r="M16" s="135"/>
    </row>
    <row r="17" spans="1:13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/>
      <c r="K17" s="46"/>
      <c r="M17" s="135"/>
    </row>
    <row r="18" spans="1:13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/>
      <c r="K18" s="46"/>
      <c r="M18" s="135"/>
    </row>
    <row r="19" spans="1:13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/>
      <c r="K19" s="46"/>
      <c r="M19" s="135"/>
    </row>
    <row r="20" spans="1:13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/>
      <c r="K20" s="46"/>
      <c r="M20" s="135"/>
    </row>
    <row r="21" spans="1:13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130">
        <f>SUM(J15:J20)</f>
        <v>0</v>
      </c>
      <c r="K21" s="130">
        <f>SUM(K15:K20)</f>
        <v>0</v>
      </c>
      <c r="M21" s="135"/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8"/>
      <c r="K24" s="78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Golubić</cp:lastModifiedBy>
  <cp:lastPrinted>2011-07-25T09:22:47Z</cp:lastPrinted>
  <dcterms:created xsi:type="dcterms:W3CDTF">2008-10-17T11:51:54Z</dcterms:created>
  <dcterms:modified xsi:type="dcterms:W3CDTF">2011-10-27T16:33:02Z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