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19320" windowHeight="11850"/>
  </bookViews>
  <sheets>
    <sheet name="Opći podaci" sheetId="25" r:id="rId1"/>
    <sheet name="Bilanca" sheetId="18" r:id="rId2"/>
    <sheet name="RDG" sheetId="19" r:id="rId3"/>
    <sheet name="NT_I" sheetId="20" r:id="rId4"/>
    <sheet name="NT_D" sheetId="21" r:id="rId5"/>
    <sheet name="PK" sheetId="22" r:id="rId6"/>
    <sheet name="Bilješke" sheetId="26" r:id="rId7"/>
  </sheets>
  <definedNames>
    <definedName name="_xlnm.Print_Titles" localSheetId="1">Bilanca!$5:$6</definedName>
    <definedName name="_xlnm.Print_Titles" localSheetId="2">RDG!$5:$7</definedName>
    <definedName name="_xlnm.Print_Area" localSheetId="1">Bilanca!$A$1:$I$132</definedName>
    <definedName name="_xlnm.Print_Area" localSheetId="6">Bilješke!$A$1:$A$62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115" i="18" l="1"/>
  <c r="I91" i="19"/>
  <c r="K97" i="19"/>
  <c r="I97" i="19"/>
  <c r="S54" i="22"/>
  <c r="I19" i="20"/>
  <c r="J37" i="19"/>
  <c r="J48" i="19"/>
  <c r="I41" i="20"/>
  <c r="I35" i="20"/>
  <c r="K37" i="19"/>
  <c r="H19" i="20"/>
  <c r="H29" i="19"/>
  <c r="H48" i="19"/>
  <c r="H37" i="19"/>
  <c r="H68" i="18"/>
  <c r="A4" i="20"/>
  <c r="U49" i="22"/>
  <c r="W49" i="22"/>
  <c r="U50" i="22"/>
  <c r="W50" i="22"/>
  <c r="U51" i="22"/>
  <c r="W51" i="22"/>
  <c r="U52" i="22"/>
  <c r="W52" i="22"/>
  <c r="U53" i="22"/>
  <c r="W53" i="22"/>
  <c r="T10" i="22"/>
  <c r="T29" i="22" s="1"/>
  <c r="T35" i="22" s="1"/>
  <c r="T38" i="22" s="1"/>
  <c r="T54" i="22" s="1"/>
  <c r="T61" i="22" s="1"/>
  <c r="T26" i="22"/>
  <c r="T33" i="22" s="1"/>
  <c r="U55" i="22"/>
  <c r="W55" i="22"/>
  <c r="U56" i="22"/>
  <c r="W56" i="22"/>
  <c r="I10" i="20"/>
  <c r="I9" i="20"/>
  <c r="H10" i="20"/>
  <c r="J16" i="19"/>
  <c r="J14" i="19" s="1"/>
  <c r="H26" i="19"/>
  <c r="A2" i="20"/>
  <c r="T39" i="22"/>
  <c r="S10" i="22"/>
  <c r="S29" i="22"/>
  <c r="S35" i="22" s="1"/>
  <c r="S38" i="22" s="1"/>
  <c r="R10" i="22"/>
  <c r="R29" i="22" s="1"/>
  <c r="R35" i="22" s="1"/>
  <c r="R38" i="22" s="1"/>
  <c r="R57" i="22" s="1"/>
  <c r="Q10" i="22"/>
  <c r="Q29" i="22"/>
  <c r="Q35" i="22" s="1"/>
  <c r="Q38" i="22" s="1"/>
  <c r="Q57" i="22" s="1"/>
  <c r="P10" i="22"/>
  <c r="P29" i="22" s="1"/>
  <c r="P35" i="22" s="1"/>
  <c r="P38" i="22" s="1"/>
  <c r="P57" i="22" s="1"/>
  <c r="O10" i="22"/>
  <c r="O29" i="22"/>
  <c r="O35" i="22" s="1"/>
  <c r="O38" i="22" s="1"/>
  <c r="O57" i="22" s="1"/>
  <c r="N10" i="22"/>
  <c r="N29" i="22" s="1"/>
  <c r="N35" i="22" s="1"/>
  <c r="N38" i="22" s="1"/>
  <c r="N57" i="22" s="1"/>
  <c r="M10" i="22"/>
  <c r="M29" i="22"/>
  <c r="M35" i="22" s="1"/>
  <c r="M38" i="22" s="1"/>
  <c r="M57" i="22" s="1"/>
  <c r="L10" i="22"/>
  <c r="L29" i="22" s="1"/>
  <c r="L35" i="22" s="1"/>
  <c r="L38" i="22" s="1"/>
  <c r="L57" i="22" s="1"/>
  <c r="K10" i="22"/>
  <c r="K29" i="22"/>
  <c r="K35" i="22" s="1"/>
  <c r="K38" i="22" s="1"/>
  <c r="K57" i="22" s="1"/>
  <c r="J10" i="22"/>
  <c r="J29" i="22" s="1"/>
  <c r="J35" i="22" s="1"/>
  <c r="J38" i="22" s="1"/>
  <c r="J57" i="22" s="1"/>
  <c r="I10" i="22"/>
  <c r="I29" i="22"/>
  <c r="I35" i="22" s="1"/>
  <c r="I38" i="22" s="1"/>
  <c r="I57" i="22" s="1"/>
  <c r="H10" i="22"/>
  <c r="H29" i="22" s="1"/>
  <c r="H35" i="22" s="1"/>
  <c r="K16" i="19"/>
  <c r="K48" i="19"/>
  <c r="K70" i="19"/>
  <c r="K80" i="19"/>
  <c r="J70" i="19"/>
  <c r="J80" i="19"/>
  <c r="I26" i="19"/>
  <c r="I48" i="19"/>
  <c r="I37" i="19"/>
  <c r="I70" i="19"/>
  <c r="I75" i="19" s="1"/>
  <c r="I80" i="19"/>
  <c r="I90" i="19"/>
  <c r="I100" i="19" s="1"/>
  <c r="H70" i="19"/>
  <c r="H80" i="19"/>
  <c r="H90" i="19"/>
  <c r="H100" i="19" s="1"/>
  <c r="A4" i="18"/>
  <c r="A2" i="18"/>
  <c r="I78" i="18"/>
  <c r="H78" i="18"/>
  <c r="H40" i="21"/>
  <c r="H46" i="21"/>
  <c r="H47" i="21"/>
  <c r="H33" i="21"/>
  <c r="H27" i="21"/>
  <c r="H34" i="21" s="1"/>
  <c r="H16" i="21"/>
  <c r="H19" i="21" s="1"/>
  <c r="H49" i="21" s="1"/>
  <c r="H51" i="21" s="1"/>
  <c r="H48" i="20"/>
  <c r="H54" i="20"/>
  <c r="H55" i="20"/>
  <c r="H41" i="20"/>
  <c r="H35" i="20"/>
  <c r="H42" i="20" s="1"/>
  <c r="H20" i="19"/>
  <c r="H16" i="19"/>
  <c r="H14" i="19" s="1"/>
  <c r="H61" i="19" s="1"/>
  <c r="I8" i="19"/>
  <c r="H115" i="18"/>
  <c r="H103" i="18"/>
  <c r="H96" i="18"/>
  <c r="H92" i="18"/>
  <c r="H89" i="18"/>
  <c r="H85" i="18"/>
  <c r="H75" i="18" s="1"/>
  <c r="H131" i="18" s="1"/>
  <c r="H60" i="18"/>
  <c r="H53" i="18"/>
  <c r="H44" i="18" s="1"/>
  <c r="H45" i="18"/>
  <c r="H38" i="18"/>
  <c r="H27" i="18"/>
  <c r="H17" i="18"/>
  <c r="H9" i="18" s="1"/>
  <c r="H72" i="18" s="1"/>
  <c r="H10" i="18"/>
  <c r="H61" i="22"/>
  <c r="H59" i="22"/>
  <c r="H60" i="22" s="1"/>
  <c r="H33" i="22"/>
  <c r="H31" i="22"/>
  <c r="H32" i="22"/>
  <c r="V61" i="22"/>
  <c r="R61" i="22"/>
  <c r="Q61" i="22"/>
  <c r="P61" i="22"/>
  <c r="O61" i="22"/>
  <c r="N61" i="22"/>
  <c r="M61" i="22"/>
  <c r="L61" i="22"/>
  <c r="K61" i="22"/>
  <c r="J61" i="22"/>
  <c r="I61" i="22"/>
  <c r="V59" i="22"/>
  <c r="V60" i="22" s="1"/>
  <c r="T59" i="22"/>
  <c r="T60" i="22" s="1"/>
  <c r="S59" i="22"/>
  <c r="S60" i="22"/>
  <c r="R59" i="22"/>
  <c r="R60" i="22"/>
  <c r="Q59" i="22"/>
  <c r="Q60" i="22"/>
  <c r="P59" i="22"/>
  <c r="P60" i="22"/>
  <c r="O59" i="22"/>
  <c r="O60" i="22"/>
  <c r="N59" i="22"/>
  <c r="N60" i="22"/>
  <c r="M59" i="22"/>
  <c r="M60" i="22"/>
  <c r="L59" i="22"/>
  <c r="L60" i="22"/>
  <c r="K59" i="22"/>
  <c r="K60" i="22"/>
  <c r="J59" i="22"/>
  <c r="J60" i="22"/>
  <c r="I59" i="22"/>
  <c r="I60" i="22"/>
  <c r="U48" i="22"/>
  <c r="W48" i="22"/>
  <c r="U47" i="22"/>
  <c r="W47" i="22"/>
  <c r="U46" i="22"/>
  <c r="W46" i="22"/>
  <c r="U45" i="22"/>
  <c r="W45" i="22"/>
  <c r="U44" i="22"/>
  <c r="W44" i="22"/>
  <c r="U43" i="22"/>
  <c r="W43" i="22"/>
  <c r="U42" i="22"/>
  <c r="W42" i="22"/>
  <c r="U41" i="22"/>
  <c r="W41" i="22"/>
  <c r="U40" i="22"/>
  <c r="W40" i="22"/>
  <c r="V38" i="22"/>
  <c r="V57" i="22"/>
  <c r="U37" i="22"/>
  <c r="W37" i="22" s="1"/>
  <c r="U36" i="22"/>
  <c r="W36" i="22" s="1"/>
  <c r="V33" i="22"/>
  <c r="S33" i="22"/>
  <c r="R33" i="22"/>
  <c r="Q33" i="22"/>
  <c r="P33" i="22"/>
  <c r="O33" i="22"/>
  <c r="N33" i="22"/>
  <c r="M33" i="22"/>
  <c r="L33" i="22"/>
  <c r="K33" i="22"/>
  <c r="J33" i="22"/>
  <c r="I33" i="22"/>
  <c r="V31" i="22"/>
  <c r="V32" i="22"/>
  <c r="T31" i="22"/>
  <c r="T32" i="22"/>
  <c r="S31" i="22"/>
  <c r="S32" i="22"/>
  <c r="R31" i="22"/>
  <c r="R32" i="22"/>
  <c r="Q31" i="22"/>
  <c r="Q32" i="22"/>
  <c r="P31" i="22"/>
  <c r="P32" i="22"/>
  <c r="O31" i="22"/>
  <c r="O32" i="22"/>
  <c r="N31" i="22"/>
  <c r="N32" i="22"/>
  <c r="M31" i="22"/>
  <c r="M32" i="22"/>
  <c r="L31" i="22"/>
  <c r="L32" i="22"/>
  <c r="K31" i="22"/>
  <c r="K32" i="22"/>
  <c r="J31" i="22"/>
  <c r="J32" i="22"/>
  <c r="I31" i="22"/>
  <c r="I32" i="22"/>
  <c r="U28" i="22"/>
  <c r="W28" i="22"/>
  <c r="U27" i="22"/>
  <c r="W27" i="22"/>
  <c r="U25" i="22"/>
  <c r="W25" i="22"/>
  <c r="U24" i="22"/>
  <c r="W24" i="22"/>
  <c r="U23" i="22"/>
  <c r="W23" i="22"/>
  <c r="U22" i="22"/>
  <c r="W22" i="22"/>
  <c r="U21" i="22"/>
  <c r="W21" i="22"/>
  <c r="U20" i="22"/>
  <c r="W20" i="22"/>
  <c r="U19" i="22"/>
  <c r="W19" i="22"/>
  <c r="U18" i="22"/>
  <c r="W18" i="22"/>
  <c r="U17" i="22"/>
  <c r="W17" i="22"/>
  <c r="U16" i="22"/>
  <c r="W16" i="22"/>
  <c r="U15" i="22"/>
  <c r="W15" i="22"/>
  <c r="U14" i="22"/>
  <c r="W14" i="22"/>
  <c r="U13" i="22"/>
  <c r="W13" i="22"/>
  <c r="U12" i="22"/>
  <c r="W12" i="22"/>
  <c r="W31" i="22" s="1"/>
  <c r="U11" i="22"/>
  <c r="W11" i="22"/>
  <c r="V10" i="22"/>
  <c r="V29" i="22"/>
  <c r="U9" i="22"/>
  <c r="W9" i="22"/>
  <c r="U8" i="22"/>
  <c r="W8" i="22"/>
  <c r="U7" i="22"/>
  <c r="W7" i="22"/>
  <c r="W10" i="22" s="1"/>
  <c r="I46" i="21"/>
  <c r="I40" i="21"/>
  <c r="I47" i="21" s="1"/>
  <c r="I16" i="21"/>
  <c r="I19" i="21" s="1"/>
  <c r="I27" i="21"/>
  <c r="I33" i="21"/>
  <c r="I34" i="21"/>
  <c r="I54" i="20"/>
  <c r="I48" i="20"/>
  <c r="H9" i="20"/>
  <c r="K75" i="19"/>
  <c r="J75" i="19"/>
  <c r="H74" i="19"/>
  <c r="K29" i="19"/>
  <c r="J29" i="19"/>
  <c r="I29" i="19"/>
  <c r="K26" i="19"/>
  <c r="K14" i="19" s="1"/>
  <c r="K61" i="19" s="1"/>
  <c r="J26" i="19"/>
  <c r="K20" i="19"/>
  <c r="J20" i="19"/>
  <c r="I20" i="19"/>
  <c r="I16" i="19"/>
  <c r="K8" i="19"/>
  <c r="K60" i="19" s="1"/>
  <c r="J8" i="19"/>
  <c r="J60" i="19" s="1"/>
  <c r="H8" i="19"/>
  <c r="H60" i="19" s="1"/>
  <c r="H62" i="19" s="1"/>
  <c r="I103" i="18"/>
  <c r="I96" i="18"/>
  <c r="I92" i="18"/>
  <c r="I89" i="18"/>
  <c r="I85" i="18"/>
  <c r="I75" i="18" s="1"/>
  <c r="I131" i="18" s="1"/>
  <c r="I60" i="18"/>
  <c r="I53" i="18"/>
  <c r="I45" i="18"/>
  <c r="I44" i="18" s="1"/>
  <c r="I38" i="18"/>
  <c r="I27" i="18"/>
  <c r="I17" i="18"/>
  <c r="I10" i="18"/>
  <c r="I9" i="18" s="1"/>
  <c r="I72" i="18" s="1"/>
  <c r="U31" i="22"/>
  <c r="U32" i="22"/>
  <c r="U10" i="22"/>
  <c r="K74" i="19"/>
  <c r="H75" i="19"/>
  <c r="J74" i="19"/>
  <c r="I60" i="19"/>
  <c r="J61" i="19"/>
  <c r="J64" i="19" s="1"/>
  <c r="I14" i="19"/>
  <c r="I61" i="19" s="1"/>
  <c r="I64" i="19" s="1"/>
  <c r="U39" i="22"/>
  <c r="H77" i="19"/>
  <c r="W39" i="22"/>
  <c r="H67" i="19" l="1"/>
  <c r="H68" i="19"/>
  <c r="H8" i="20"/>
  <c r="H18" i="20" s="1"/>
  <c r="H24" i="20" s="1"/>
  <c r="H27" i="20" s="1"/>
  <c r="H57" i="20" s="1"/>
  <c r="H59" i="20" s="1"/>
  <c r="H66" i="19"/>
  <c r="W32" i="22"/>
  <c r="H64" i="19"/>
  <c r="U35" i="22"/>
  <c r="H38" i="22"/>
  <c r="H57" i="22" s="1"/>
  <c r="H83" i="19"/>
  <c r="H82" i="19"/>
  <c r="H86" i="19" s="1"/>
  <c r="K63" i="19"/>
  <c r="K62" i="19"/>
  <c r="H81" i="19"/>
  <c r="T57" i="22"/>
  <c r="K64" i="19"/>
  <c r="H63" i="19"/>
  <c r="I63" i="19"/>
  <c r="J63" i="19"/>
  <c r="J62" i="19"/>
  <c r="I49" i="21"/>
  <c r="I51" i="21" s="1"/>
  <c r="I62" i="19"/>
  <c r="U26" i="22"/>
  <c r="I74" i="19"/>
  <c r="I42" i="20"/>
  <c r="U54" i="22"/>
  <c r="W54" i="22" s="1"/>
  <c r="W59" i="22"/>
  <c r="W60" i="22" s="1"/>
  <c r="U59" i="22"/>
  <c r="U60" i="22" s="1"/>
  <c r="U61" i="22"/>
  <c r="S57" i="22"/>
  <c r="S61" i="22"/>
  <c r="I55" i="20"/>
  <c r="H89" i="19" l="1"/>
  <c r="H101" i="19" s="1"/>
  <c r="H104" i="19" s="1"/>
  <c r="H103" i="19" s="1"/>
  <c r="H85" i="19"/>
  <c r="I68" i="19"/>
  <c r="I77" i="19"/>
  <c r="I66" i="19"/>
  <c r="I67" i="19"/>
  <c r="K77" i="19"/>
  <c r="K67" i="19"/>
  <c r="K68" i="19"/>
  <c r="K66" i="19"/>
  <c r="W26" i="22"/>
  <c r="U33" i="22"/>
  <c r="U29" i="22"/>
  <c r="J77" i="19"/>
  <c r="J68" i="19"/>
  <c r="J66" i="19"/>
  <c r="J67" i="19"/>
  <c r="I8" i="20"/>
  <c r="I18" i="20" s="1"/>
  <c r="I24" i="20" s="1"/>
  <c r="I27" i="20" s="1"/>
  <c r="I57" i="20" s="1"/>
  <c r="I59" i="20" s="1"/>
  <c r="U38" i="22"/>
  <c r="U57" i="22" s="1"/>
  <c r="W35" i="22"/>
  <c r="W38" i="22" s="1"/>
  <c r="W57" i="22" s="1"/>
  <c r="W61" i="22"/>
  <c r="J91" i="19" s="1"/>
  <c r="W29" i="22" l="1"/>
  <c r="W33" i="22"/>
  <c r="K82" i="19"/>
  <c r="K86" i="19" s="1"/>
  <c r="K81" i="19"/>
  <c r="K83" i="19"/>
  <c r="I83" i="19"/>
  <c r="I82" i="19"/>
  <c r="I86" i="19" s="1"/>
  <c r="I81" i="19"/>
  <c r="J82" i="19"/>
  <c r="J86" i="19" s="1"/>
  <c r="J81" i="19"/>
  <c r="J83" i="19"/>
  <c r="K91" i="19"/>
  <c r="K90" i="19" s="1"/>
  <c r="K100" i="19" s="1"/>
  <c r="J90" i="19"/>
  <c r="J100" i="19" s="1"/>
  <c r="I89" i="19" l="1"/>
  <c r="I101" i="19" s="1"/>
  <c r="I104" i="19" s="1"/>
  <c r="I103" i="19" s="1"/>
  <c r="I85" i="19"/>
  <c r="K101" i="19"/>
  <c r="K104" i="19" s="1"/>
  <c r="K103" i="19" s="1"/>
  <c r="K89" i="19"/>
  <c r="K85" i="19"/>
  <c r="J89" i="19"/>
  <c r="J101" i="19" s="1"/>
  <c r="J104" i="19" s="1"/>
  <c r="J103" i="19" s="1"/>
  <c r="J85" i="19"/>
</calcChain>
</file>

<file path=xl/sharedStrings.xml><?xml version="1.0" encoding="utf-8"?>
<sst xmlns="http://schemas.openxmlformats.org/spreadsheetml/2006/main" count="603" uniqueCount="533">
  <si>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</si>
  <si>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</si>
  <si>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</si>
  <si>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</si>
  <si>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</si>
  <si>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</si>
  <si>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</si>
  <si>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</si>
  <si>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</si>
  <si>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</si>
  <si>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</si>
  <si>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</si>
  <si>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</si>
  <si>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</si>
  <si>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</si>
  <si>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</si>
  <si>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</si>
  <si>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</si>
  <si>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</si>
  <si>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</si>
  <si>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</si>
  <si>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</si>
  <si>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</si>
  <si>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</si>
  <si>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</si>
  <si>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</si>
  <si>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</si>
  <si>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</si>
  <si>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</si>
  <si>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</si>
  <si>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</si>
  <si>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</si>
  <si>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</si>
  <si>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</si>
  <si>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</si>
  <si>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</si>
  <si>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</si>
  <si>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</si>
  <si>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</si>
  <si>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</si>
  <si>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</si>
  <si>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</si>
  <si>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</si>
  <si>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</si>
  <si>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</si>
  <si>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</si>
  <si>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</si>
  <si>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</si>
  <si>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</si>
  <si>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</si>
  <si>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</si>
  <si>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</si>
  <si>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</si>
  <si>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</si>
  <si>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</si>
  <si>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</si>
  <si>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</si>
  <si>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</si>
  <si>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</si>
  <si>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</si>
  <si>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</si>
  <si>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</si>
  <si>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</si>
  <si>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</si>
  <si>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</si>
  <si>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</si>
  <si>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</si>
  <si>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</si>
  <si>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</si>
  <si>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</si>
  <si>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</si>
  <si>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</si>
  <si>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</si>
  <si>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</si>
  <si>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</si>
  <si>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</si>
  <si>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</si>
  <si>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</si>
  <si>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</si>
  <si>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</si>
  <si>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</si>
  <si>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</si>
  <si>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</si>
  <si>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</si>
  <si>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</si>
  <si>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</si>
  <si>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</si>
  <si>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</si>
  <si>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</si>
  <si>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</si>
  <si>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</si>
  <si>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</si>
  <si>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</si>
  <si>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</si>
  <si>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</si>
  <si>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</si>
  <si>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</si>
  <si>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</si>
  <si>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</si>
  <si>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</si>
  <si>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</si>
  <si>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</si>
  <si>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</si>
  <si>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</si>
  <si>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</si>
  <si>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</si>
  <si>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</si>
  <si>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</si>
  <si>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</si>
  <si>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</si>
  <si>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</si>
  <si>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</si>
  <si>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</si>
  <si>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</si>
  <si>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</si>
  <si>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</si>
  <si>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</si>
  <si>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</si>
  <si>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</si>
  <si>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</si>
  <si>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</si>
  <si>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</si>
  <si>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</si>
  <si>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</si>
  <si>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</si>
  <si>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</si>
  <si>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</si>
  <si>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</si>
  <si>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</si>
  <si>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</si>
  <si>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</si>
  <si>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</si>
  <si>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</si>
  <si>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</si>
  <si>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</si>
  <si>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</si>
  <si>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</si>
  <si>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</si>
  <si>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</si>
  <si>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</si>
  <si>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</si>
  <si>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</si>
  <si>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</si>
  <si>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</si>
  <si>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</si>
  <si>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</si>
  <si>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</si>
  <si>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</si>
  <si>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</si>
  <si>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</si>
  <si>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</si>
  <si>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</si>
  <si>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</si>
  <si>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</si>
  <si>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</si>
  <si>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</si>
  <si>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</si>
  <si>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</si>
  <si>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</si>
  <si>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</si>
  <si>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</si>
  <si>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</si>
  <si>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</si>
  <si>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</si>
  <si>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</si>
  <si>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</si>
  <si>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</si>
  <si>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</si>
  <si>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</si>
  <si>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</si>
  <si>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</si>
  <si>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</si>
  <si>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</si>
  <si>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</si>
  <si>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</si>
  <si>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</si>
  <si>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</si>
  <si>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</si>
  <si>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</si>
  <si>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</si>
  <si>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</si>
  <si>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</si>
  <si>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</si>
  <si>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</si>
  <si>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</si>
  <si>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</si>
  <si>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</si>
  <si>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</si>
  <si>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</si>
  <si>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</si>
  <si>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</si>
  <si>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</si>
  <si>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</si>
  <si>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</si>
  <si>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</si>
  <si>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</si>
  <si>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</si>
  <si>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</si>
  <si>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</si>
  <si>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</si>
  <si>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</si>
  <si>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</si>
  <si>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</si>
  <si>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</si>
  <si>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</si>
  <si>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</si>
  <si>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</si>
  <si>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</si>
  <si>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</si>
  <si>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</si>
  <si>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</si>
  <si>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</si>
  <si>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</si>
  <si>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</si>
  <si>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</si>
  <si>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</si>
  <si>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</si>
  <si>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</si>
  <si>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</si>
  <si>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</si>
  <si>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</si>
  <si>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</si>
  <si>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</si>
  <si>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</si>
  <si>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</si>
  <si>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</si>
  <si>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</si>
  <si>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</si>
  <si>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</si>
  <si>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</si>
  <si>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</si>
  <si>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</si>
  <si>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</si>
  <si>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</si>
  <si>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</si>
  <si>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</si>
  <si>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</si>
  <si>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</si>
  <si>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</si>
  <si>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</si>
  <si>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</si>
  <si>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</si>
  <si>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</si>
  <si>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</si>
  <si>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</si>
  <si>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</si>
  <si>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</si>
  <si>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</si>
  <si>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</si>
  <si>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</si>
  <si>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</si>
  <si>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</si>
  <si>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</si>
  <si>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</si>
  <si>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</si>
  <si>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</si>
  <si>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</si>
  <si>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</si>
  <si>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</si>
  <si>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</si>
  <si>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</si>
  <si>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</si>
  <si>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</si>
  <si>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</si>
  <si>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</si>
  <si>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</si>
  <si>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</si>
  <si>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</si>
  <si>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</si>
  <si>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</si>
  <si>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</si>
  <si>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</si>
  <si>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</si>
  <si>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</si>
  <si>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</si>
  <si>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</si>
  <si>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</si>
  <si>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</si>
  <si>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</si>
  <si>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</si>
  <si>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</si>
  <si>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</si>
  <si>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</si>
  <si>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</si>
  <si>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</si>
  <si>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</si>
  <si>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</si>
  <si>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</si>
  <si>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</si>
  <si>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</si>
  <si>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</si>
  <si>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</si>
  <si>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</si>
  <si>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</si>
  <si>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</si>
  <si>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</si>
  <si>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</si>
  <si>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</si>
  <si>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</si>
  <si>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</si>
  <si>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</si>
  <si>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</si>
  <si>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</si>
  <si>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</si>
  <si>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</si>
  <si>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</si>
  <si>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</si>
  <si>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</si>
  <si>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</si>
  <si>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</si>
  <si>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</si>
  <si>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</si>
  <si>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</si>
  <si>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</si>
  <si>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</si>
  <si>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</si>
  <si>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</si>
  <si>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</si>
  <si>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</si>
  <si>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</si>
  <si>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</si>
  <si>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</si>
  <si>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</si>
  <si>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</si>
  <si>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</si>
  <si>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</si>
  <si>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</si>
  <si>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</si>
  <si>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</si>
  <si>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</si>
  <si>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</si>
  <si>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</si>
  <si>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</si>
  <si>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</si>
  <si>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</si>
  <si>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</si>
  <si>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</si>
  <si>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</si>
  <si>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</si>
  <si>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</si>
  <si>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</si>
  <si>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</si>
  <si>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</si>
  <si>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</si>
  <si>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</si>
  <si>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</si>
  <si>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</si>
  <si>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</si>
  <si>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</si>
  <si>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</si>
  <si>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</si>
  <si>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</si>
  <si>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</si>
  <si>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</si>
  <si>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</si>
  <si>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</si>
  <si>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</si>
  <si>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</si>
  <si>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</si>
  <si>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</si>
  <si>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</si>
  <si>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</si>
  <si>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</si>
  <si>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</si>
  <si>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</si>
  <si>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</si>
  <si>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</si>
  <si>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</si>
  <si>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</si>
  <si>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</si>
  <si>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</si>
  <si>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</si>
  <si>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</si>
  <si>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</si>
  <si>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</si>
  <si>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</si>
  <si>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</si>
  <si>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</si>
  <si>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</si>
  <si>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</si>
  <si>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</si>
  <si>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</si>
  <si>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</si>
  <si>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</si>
  <si>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</si>
  <si>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</si>
  <si>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</si>
  <si>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</si>
  <si>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</si>
  <si>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</si>
  <si>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</si>
  <si>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</si>
  <si>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</si>
  <si>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</si>
  <si>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</si>
  <si>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</si>
  <si>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</si>
  <si>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</si>
  <si>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</si>
  <si>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</si>
  <si>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</si>
  <si>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</si>
  <si>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</si>
  <si>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</si>
  <si>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</si>
  <si>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</si>
  <si>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</si>
  <si>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</si>
  <si>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</si>
  <si>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</si>
  <si>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</si>
  <si>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</si>
  <si>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</si>
  <si>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</si>
  <si>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</si>
  <si>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</si>
  <si>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</si>
  <si>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</si>
  <si>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</si>
  <si>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</si>
  <si>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</si>
  <si>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</si>
  <si>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</si>
  <si>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</si>
  <si>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</si>
  <si>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</si>
  <si>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</si>
  <si>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</si>
  <si>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</si>
  <si>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</si>
  <si>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</si>
  <si>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</si>
  <si>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</si>
  <si>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</si>
  <si>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</si>
  <si>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01454935</t>
  </si>
  <si>
    <t>HR</t>
  </si>
  <si>
    <t>080307619</t>
  </si>
  <si>
    <t>747800A045PORKIVU392</t>
  </si>
  <si>
    <t>1334</t>
  </si>
  <si>
    <t>DUKAT mliječna industrija dioničko društvo</t>
  </si>
  <si>
    <t>ZAGREB</t>
  </si>
  <si>
    <t>MARIJANA ČAVIĆA 9</t>
  </si>
  <si>
    <t>dukat-info@dukat.hr</t>
  </si>
  <si>
    <t>www.dukat.hr</t>
  </si>
  <si>
    <t xml:space="preserve">DUKAT d.d. </t>
  </si>
  <si>
    <t>LA LOG d.o.o.</t>
  </si>
  <si>
    <t xml:space="preserve">KIM Mljekara d.o.o. </t>
  </si>
  <si>
    <t>KARLOVAC</t>
  </si>
  <si>
    <t>B.P.A.C. Auto d.o.o.</t>
  </si>
  <si>
    <t>LJUBLJANSKE MLEKARNE d.o.o.</t>
  </si>
  <si>
    <t>LJUBLJANA, SLO</t>
  </si>
  <si>
    <t>DUKAT S d.o.o.</t>
  </si>
  <si>
    <t>LACTALIS MK doel</t>
  </si>
  <si>
    <t>SKOPJE, MKD</t>
  </si>
  <si>
    <t>LACTALIS MK LOGISTIKA doel</t>
  </si>
  <si>
    <t>BITOLA, MKD</t>
  </si>
  <si>
    <t>LACTALIS MK MLEKARNICA doel</t>
  </si>
  <si>
    <t>LACTALIS PRIŠTINA d.o.o.</t>
  </si>
  <si>
    <t>PRIŠTINA, KOSOVO</t>
  </si>
  <si>
    <t>SOMBOLED d.o.o.</t>
  </si>
  <si>
    <t>SOMBOR, SRBIJA</t>
  </si>
  <si>
    <t>LACTALIS BH d.o.o.</t>
  </si>
  <si>
    <t>GRADAČAC, BIH</t>
  </si>
  <si>
    <t>1-22029</t>
  </si>
  <si>
    <t>INMER - Mljekara d.o.o.</t>
  </si>
  <si>
    <t>03565203</t>
  </si>
  <si>
    <t>03122336</t>
  </si>
  <si>
    <t>02940272</t>
  </si>
  <si>
    <t>08067953</t>
  </si>
  <si>
    <t>1-5884</t>
  </si>
  <si>
    <t>PPM Tuzla d.d.</t>
  </si>
  <si>
    <t>TUZLA, BIH</t>
  </si>
  <si>
    <t>LACTALIS BULGARIA d.o.o.</t>
  </si>
  <si>
    <t>SOFIJA, BUGARSKA</t>
  </si>
  <si>
    <t>KLARIĆ BISERKA</t>
  </si>
  <si>
    <t xml:space="preserve">01/2392 194 </t>
  </si>
  <si>
    <t xml:space="preserve">biserka.klaric@hr.lactalis.com </t>
  </si>
  <si>
    <t>BDO Croatia d.o.o</t>
  </si>
  <si>
    <t>Ivan Čajko</t>
  </si>
  <si>
    <t>1.1.2019.</t>
  </si>
  <si>
    <t>31.12.2019.</t>
  </si>
  <si>
    <t>BILJEŠKE UZ FINANCIJSKE IZVJEŠTAJE - TFI</t>
  </si>
  <si>
    <t>(sastavljaju se za tromjesečna izvještajna razdoblja)</t>
  </si>
  <si>
    <t>Naziv izdavatelja:   DUKAT d.d.</t>
  </si>
  <si>
    <t>OIB:   25457712630</t>
  </si>
  <si>
    <t>Izvještajno razdoblje: 01.01. - 31.12.2019.</t>
  </si>
  <si>
    <t>Bilješke uz financijske izvještaje za tromjesečna izvještajna razdoblja uključuju:</t>
  </si>
  <si>
    <t xml:space="preserve">U Bilanci stanja Zadnji dan prethodne godine napravljena je reklasifikacija podatka na poziciji AOP 061 na poziciju AOP 056 u iznosu </t>
  </si>
  <si>
    <t>od 247.503.823 kune.</t>
  </si>
  <si>
    <t>U Računu dobiti i gubitka prethodne godine izmijenjen je prikaz podataka na poziciji AOP 127 i na poziciji AOP 136 u iznosu od</t>
  </si>
  <si>
    <t xml:space="preserve">b) informacije gdje je omogućen pristup posljednjim godišnjim financijskim izvještajima, radi razumijevanja informacija objavljenih u </t>
  </si>
  <si>
    <t xml:space="preserve"> bilješkama uz financijske izvještaje sastavljene za tromjesečno izvještajno razdoblje.</t>
  </si>
  <si>
    <t xml:space="preserve">Pristup posljednjim godišnjim financijskim izvještajima omogućen je u Fini - predaja godišnjih financijskih izvješća u svrhu javne objave, </t>
  </si>
  <si>
    <t xml:space="preserve">kao i na mrežnim stranicama Zagrebačke burze te na mrežnim stranicama DUKAT d.d.. </t>
  </si>
  <si>
    <t>Bilanca:</t>
  </si>
  <si>
    <t>AOP 010 Materijalna imovina uključuje i predujmove za materijalnu imovinu (3.111.516 kn) i ulaganje u nekretnine (3.249.917 kn) koji su</t>
  </si>
  <si>
    <t>u godišnjem izvještaju iskazani kao posebne stavke.</t>
  </si>
  <si>
    <t xml:space="preserve">AOP 020 Financijska imovina uključuje dane dugoročne kredite i predujmove (19.192.270 kn) i financijsku imovinu (353.767 kn) koje su u </t>
  </si>
  <si>
    <t>godišnjem izvještaju iskazani kao posebne stavke.</t>
  </si>
  <si>
    <t>ostala potraživanja, Bilješka 22.</t>
  </si>
  <si>
    <t>imovine.</t>
  </si>
  <si>
    <t xml:space="preserve">AOP 046 i AOP 053 u godišnjem izvještaju iskazano je na poziciji Potraživanja iz poslovanja i ostala potraživanja u ukupnom iznosu </t>
  </si>
  <si>
    <t xml:space="preserve">AOP 081 uključuje zadržanu dobit i kumulativne tečajne razlike. U godišnjem izvještaju iskazane su posebne pozicije a isto je vidljivo i u </t>
  </si>
  <si>
    <t>izvještaju o promjenama kapitala.</t>
  </si>
  <si>
    <t>Račun dobiti i gubitka:</t>
  </si>
  <si>
    <t>AOP 125 uključuje i dobitak od prodaje dugotrajne imovine, u godišnjem izvještaju podatak je iskazan na poziciji Ostali (gubici)/dobici - neto</t>
  </si>
  <si>
    <t>a razrada u Bilješci 10.</t>
  </si>
  <si>
    <t>AOP 137 odnosi se na bruto plaće, u godišnjem izvještaju Troškove zaposlenika čine, osim podatka iskazanog na poziciji AOP 137 i ostali</t>
  </si>
  <si>
    <t>troškovi zaposlenika i otpremnine. Razrada troška vidljiva je u Bilješci 8.</t>
  </si>
  <si>
    <t>AOP 142, 143, 146 i 153 u iznosu od 205.936.581 kn u godišnjem izvještaju iskazano je na poziciji Ostali poslovni rashodi 140.351.410 kn.</t>
  </si>
  <si>
    <t>Razlika se odnosi na troškove zaposlenika (AOP 137-Bilješka 8) i neto (gubitke)/dobitke od tečajnih razlika vezanih za poslovne aktivnosti</t>
  </si>
  <si>
    <t>(Bilješka 10).</t>
  </si>
  <si>
    <t xml:space="preserve">c) izjava da se iste računovodstvene politike primjenjuju prilikom sastavljanja financijskih izvještaja za tromjesečno izvještajno razdoblje </t>
  </si>
  <si>
    <t>kao i u posljednjim godišnjim financijskim izvještajima ili, ako su te računovodstvene politike mijenjale, opis prirode i učinka promjene.</t>
  </si>
  <si>
    <t xml:space="preserve">U 2019 godini primjenjuje se MSFI 16 Najmovi. Utjecaj standarda je neto povećanje imovine za 24.948.918,81 kuna(na pozicijama građevinski </t>
  </si>
  <si>
    <t>objekti, transportna sredstva i poslovni inventar) i povećanje obveza i to dugoročnih za 14.954.069,80 kuna  i kratkoročnih obveza</t>
  </si>
  <si>
    <t xml:space="preserve">za 10.275.771,13 kuna (na pozicijima ostale dugoročne i ostale kratkoročne obveze). </t>
  </si>
  <si>
    <t>Utjecaj, negativni efekt na rezultat u Računu dobiti i gubitka iznosi 280.246,66 kuna.</t>
  </si>
  <si>
    <t xml:space="preserve">AOP 038 Zalihe uključuje predujmove za zalihe (2.241.876 kn) koji su u godišnjem izvještaju uključeni u poziciju Potraživanje od kupaca i </t>
  </si>
  <si>
    <t>AOP 038 Zalihe uključuje dugotrajnu imovinu namijenjenu prodaji (3.627.020 kn) koje je u godišnjem izvještaju posebna pozicija kratkotrajne</t>
  </si>
  <si>
    <t>(790.980.870 kn) u koje je uključen i AOP 43 Predujmovi za zalihe. Razrada iznosa iskazana je u Bilješci 22.</t>
  </si>
  <si>
    <t xml:space="preserve">AOP 154 kao i AOP 165 uključuje pozitivne odnosno negativne tečajne razlike koje su u godišnjem izvještaju iskazane po neto principu, a </t>
  </si>
  <si>
    <t>Promjene nisu utjecale na račun dobiti i gubitka, na ostvarenu dobit.</t>
  </si>
  <si>
    <t>AOP 067 ne uključuje Vlastite dionice 86.680, a u godišnjem izvještaju iskazano je na poziciji Zadržana dobit i ostale rezerve.</t>
  </si>
  <si>
    <t>a) objašnjenje poslovnih događaja koji su značajni za razumijevanje promjena u izvještaju o financijskog položaju i poslovnim rezultatima</t>
  </si>
  <si>
    <t>događaje i ažuriraju odgovarajuće informacije objavljene u posljednjem godišnjem financijskom izvještaju.</t>
  </si>
  <si>
    <t xml:space="preserve">za tromjesečno izvještajno razdoblje izdavatelja u odnosu na zadnju poslovnu godinu, odnosno objavljuju se informacije vezane uz te </t>
  </si>
  <si>
    <t>razrada u Bilješci 11 i uključuje Prihode od dividendi koje su u godišnjem izvještaju iskazane kao posebna stavka (Bilješka 14)</t>
  </si>
  <si>
    <t>69.377.530,51 kune sukladno MSFI 15. U 2018. godini naknade kupcima uključili smo u ostale vanjske troškove, a sada smo ih</t>
  </si>
  <si>
    <t>Uspoređujući podatke iskazane u TFI-PODu za 2018 godinu i podatke u Godišnjem financijskom izvještaju za 2018 godinu koji je napravljen</t>
  </si>
  <si>
    <t>sukladno MSFI pojašnjavamo razlike u pozicijama :</t>
  </si>
  <si>
    <t xml:space="preserve">reklasificirali kao smanjenje prihoda.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</si>
</sst>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10"/>
      <color indexed="18"/>
      <name val="Arial"/>
      <family val="2"/>
      <charset val="238"/>
    </font>
    <font>
      <sz val="9"/>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23"/>
      </left>
      <right/>
      <top/>
      <bottom style="thin">
        <color indexed="23"/>
      </bottom>
      <diagonal/>
    </border>
    <border>
      <left/>
      <right style="thin">
        <color indexed="23"/>
      </right>
      <top/>
      <bottom style="thin">
        <color indexed="23"/>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29" fillId="11" borderId="0" xfId="4" applyFont="1" applyFill="1" applyBorder="1" applyProtection="1">
      <protection locked="0"/>
    </xf>
    <xf numFmtId="49" fontId="4" fillId="12" borderId="51" xfId="0" applyNumberFormat="1" applyFont="1" applyFill="1" applyBorder="1" applyAlignment="1" applyProtection="1">
      <alignment horizontal="center" vertical="center"/>
      <protection locked="0"/>
    </xf>
    <xf numFmtId="0" fontId="29" fillId="11" borderId="43" xfId="4" applyFont="1" applyFill="1" applyBorder="1" applyProtection="1">
      <protection locked="0"/>
    </xf>
    <xf numFmtId="0" fontId="29" fillId="11" borderId="0" xfId="4" applyFont="1" applyFill="1" applyBorder="1" applyAlignment="1" applyProtection="1">
      <alignment vertical="top"/>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wrapText="1"/>
      <protection locked="0"/>
    </xf>
    <xf numFmtId="0" fontId="29" fillId="11" borderId="44" xfId="4" applyFont="1" applyFill="1" applyBorder="1" applyProtection="1">
      <protection locked="0"/>
    </xf>
    <xf numFmtId="0" fontId="4" fillId="12" borderId="53" xfId="0" applyFont="1" applyFill="1" applyBorder="1" applyAlignment="1" applyProtection="1">
      <alignment horizontal="center" vertical="center"/>
      <protection locked="0"/>
    </xf>
    <xf numFmtId="0" fontId="29" fillId="11" borderId="43" xfId="4" applyFont="1" applyFill="1" applyBorder="1" applyAlignment="1" applyProtection="1">
      <alignment vertical="top"/>
      <protection locked="0"/>
    </xf>
    <xf numFmtId="0" fontId="4" fillId="12" borderId="53" xfId="0" quotePrefix="1" applyFont="1" applyFill="1" applyBorder="1" applyAlignment="1" applyProtection="1">
      <alignment horizontal="center" vertical="center"/>
      <protection locked="0"/>
    </xf>
    <xf numFmtId="17" fontId="4" fillId="12" borderId="53" xfId="0" quotePrefix="1" applyNumberFormat="1" applyFont="1" applyFill="1" applyBorder="1" applyAlignment="1" applyProtection="1">
      <alignment horizontal="center" vertical="center"/>
      <protection locked="0"/>
    </xf>
    <xf numFmtId="0" fontId="0" fillId="0" borderId="0" xfId="0" applyAlignment="1">
      <alignment horizontal="left" vertical="top"/>
    </xf>
    <xf numFmtId="0" fontId="5" fillId="0" borderId="0" xfId="0" applyFont="1" applyAlignment="1">
      <alignment horizontal="left" vertical="top"/>
    </xf>
    <xf numFmtId="0" fontId="34" fillId="0" borderId="0" xfId="0" applyFont="1" applyAlignment="1">
      <alignment horizontal="left" vertical="top"/>
    </xf>
    <xf numFmtId="0" fontId="5" fillId="0" borderId="0" xfId="0" applyFont="1"/>
    <xf numFmtId="0" fontId="5" fillId="0" borderId="0" xfId="0" applyFont="1" applyFill="1" applyAlignment="1">
      <alignment horizontal="left" vertical="top"/>
    </xf>
    <xf numFmtId="0" fontId="29" fillId="11" borderId="0" xfId="4" applyFont="1" applyFill="1" applyBorder="1" applyProtection="1">
      <protection locked="0"/>
    </xf>
    <xf numFmtId="0" fontId="29" fillId="11" borderId="0" xfId="4" applyFont="1" applyFill="1" applyBorder="1" applyAlignment="1" applyProtection="1">
      <alignment vertical="top"/>
      <protection locked="0"/>
    </xf>
    <xf numFmtId="0" fontId="4" fillId="12" borderId="50" xfId="0" applyFont="1" applyFill="1" applyBorder="1" applyAlignment="1" applyProtection="1">
      <alignment horizontal="right" vertical="center"/>
      <protection locked="0"/>
    </xf>
    <xf numFmtId="0" fontId="4" fillId="12" borderId="52" xfId="0" applyFont="1" applyFill="1" applyBorder="1" applyAlignment="1" applyProtection="1">
      <alignment horizontal="right" vertical="center"/>
      <protection locked="0"/>
    </xf>
    <xf numFmtId="0" fontId="4" fillId="12" borderId="51" xfId="0" applyFont="1" applyFill="1" applyBorder="1" applyAlignment="1" applyProtection="1">
      <alignment horizontal="right"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50" xfId="0" applyFont="1" applyFill="1" applyBorder="1" applyAlignment="1" applyProtection="1">
      <alignment vertical="center"/>
      <protection locked="0"/>
    </xf>
    <xf numFmtId="0" fontId="29" fillId="12" borderId="52" xfId="0" applyFont="1" applyFill="1" applyBorder="1" applyAlignment="1" applyProtection="1">
      <alignment vertical="center"/>
      <protection locked="0"/>
    </xf>
    <xf numFmtId="0" fontId="29" fillId="12" borderId="51" xfId="0"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50" xfId="0" applyFont="1" applyFill="1" applyBorder="1" applyAlignment="1" applyProtection="1">
      <alignment vertical="center"/>
      <protection locked="0"/>
    </xf>
    <xf numFmtId="0" fontId="4" fillId="12" borderId="52" xfId="0" applyFont="1" applyFill="1" applyBorder="1" applyAlignment="1" applyProtection="1">
      <alignment vertical="center"/>
      <protection locked="0"/>
    </xf>
    <xf numFmtId="0" fontId="4" fillId="12" borderId="51" xfId="0" applyFont="1" applyFill="1" applyBorder="1" applyAlignment="1" applyProtection="1">
      <alignment vertical="center"/>
      <protection locked="0"/>
    </xf>
    <xf numFmtId="0" fontId="5" fillId="11" borderId="0" xfId="4" applyFont="1" applyFill="1" applyBorder="1" applyAlignment="1">
      <alignment vertical="center"/>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9" fillId="11" borderId="0" xfId="4" applyFont="1" applyFill="1" applyBorder="1" applyAlignment="1">
      <alignment vertical="top"/>
    </xf>
    <xf numFmtId="0" fontId="5" fillId="11" borderId="0" xfId="4" applyFont="1" applyFill="1" applyBorder="1" applyAlignment="1">
      <alignment vertical="top"/>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4" fillId="12" borderId="50" xfId="0" applyFont="1" applyFill="1" applyBorder="1" applyAlignment="1" applyProtection="1">
      <alignment horizontal="center" vertical="center"/>
      <protection locked="0"/>
    </xf>
    <xf numFmtId="0" fontId="4" fillId="12" borderId="51" xfId="0" applyFont="1" applyFill="1" applyBorder="1" applyAlignment="1" applyProtection="1">
      <alignment horizontal="center" vertical="center"/>
      <protection locked="0"/>
    </xf>
    <xf numFmtId="49" fontId="4" fillId="12" borderId="50" xfId="0" applyNumberFormat="1" applyFont="1" applyFill="1" applyBorder="1" applyAlignment="1" applyProtection="1">
      <alignment horizontal="center" vertical="center"/>
      <protection locked="0"/>
    </xf>
    <xf numFmtId="49" fontId="4" fillId="12" borderId="51" xfId="0"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49" fontId="33" fillId="2" borderId="48" xfId="0" applyNumberFormat="1" applyFont="1" applyFill="1" applyBorder="1" applyAlignment="1" applyProtection="1">
      <alignment horizontal="center" vertical="center"/>
      <protection locked="0"/>
    </xf>
    <xf numFmtId="49" fontId="33" fillId="0" borderId="49" xfId="0" applyNumberFormat="1" applyFont="1" applyBorder="1" applyAlignment="1" applyProtection="1">
      <alignment horizontal="center" vertical="center"/>
      <protection locked="0"/>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xf>
    <xf numFmtId="0" fontId="0" fillId="0" borderId="0" xfId="0" applyAlignment="1" applyProtection="1">
      <alignment horizontal="center" wrapText="1"/>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0" fillId="0" borderId="0" xfId="0" applyAlignment="1" applyProtection="1"/>
    <xf numFmtId="0" fontId="6" fillId="5" borderId="3" xfId="3" applyFont="1" applyFill="1" applyBorder="1" applyAlignment="1" applyProtection="1">
      <alignment vertical="center" wrapText="1"/>
    </xf>
    <xf numFmtId="0" fontId="0" fillId="0" borderId="2" xfId="0" applyBorder="1" applyAlignment="1" applyProtection="1">
      <alignment vertical="center" wrapText="1"/>
    </xf>
    <xf numFmtId="0" fontId="0" fillId="0" borderId="2" xfId="0" applyBorder="1" applyAlignment="1" applyProtection="1"/>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0" applyFont="1" applyBorder="1" applyAlignment="1" applyProtection="1">
      <alignment horizontal="right"/>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18" fillId="2" borderId="4" xfId="3" applyFont="1" applyFill="1" applyBorder="1" applyAlignment="1" applyProtection="1">
      <alignment vertical="center" wrapText="1"/>
    </xf>
    <xf numFmtId="0" fontId="0" fillId="0" borderId="5" xfId="0" applyBorder="1" applyAlignment="1" applyProtection="1">
      <alignment vertical="center" wrapText="1"/>
    </xf>
    <xf numFmtId="0" fontId="0" fillId="0" borderId="6" xfId="0" applyBorder="1" applyAlignment="1" applyProtection="1">
      <alignment vertical="center" wrapTex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J90"/>
  <sheetViews>
    <sheetView tabSelected="1" zoomScaleNormal="100" workbookViewId="0">
      <selection sqref="A1:C1"/>
    </sheetView>
  </sheetViews>
  <sheetFormatPr defaultColWidth="9.140625" defaultRowHeight="15" x14ac:dyDescent="0.25"/>
  <cols>
    <col min="1" max="16384" width="9.140625" style="73"/>
  </cols>
  <sheetData>
    <row r="1" spans="1:10" ht="15.75" x14ac:dyDescent="0.25">
      <c r="A1" s="186" t="s">
        <v>391</v>
      </c>
      <c r="B1" s="187"/>
      <c r="C1" s="187"/>
      <c r="D1" s="71"/>
      <c r="E1" s="71"/>
      <c r="F1" s="71"/>
      <c r="G1" s="71"/>
      <c r="H1" s="71"/>
      <c r="I1" s="71"/>
      <c r="J1" s="72"/>
    </row>
    <row r="2" spans="1:10" ht="14.45" customHeight="1" x14ac:dyDescent="0.25">
      <c r="A2" s="188" t="s">
        <v>407</v>
      </c>
      <c r="B2" s="189"/>
      <c r="C2" s="189"/>
      <c r="D2" s="189"/>
      <c r="E2" s="189"/>
      <c r="F2" s="189"/>
      <c r="G2" s="189"/>
      <c r="H2" s="189"/>
      <c r="I2" s="189"/>
      <c r="J2" s="190"/>
    </row>
    <row r="3" spans="1:10" x14ac:dyDescent="0.25">
      <c r="A3" s="74"/>
      <c r="B3" s="75"/>
      <c r="C3" s="75"/>
      <c r="D3" s="75"/>
      <c r="E3" s="75"/>
      <c r="F3" s="75"/>
      <c r="G3" s="75"/>
      <c r="H3" s="75"/>
      <c r="I3" s="75"/>
      <c r="J3" s="76"/>
    </row>
    <row r="4" spans="1:10" ht="33.6" customHeight="1" x14ac:dyDescent="0.25">
      <c r="A4" s="191" t="s">
        <v>392</v>
      </c>
      <c r="B4" s="192"/>
      <c r="C4" s="192"/>
      <c r="D4" s="192"/>
      <c r="E4" s="193" t="s">
        <v>480</v>
      </c>
      <c r="F4" s="194"/>
      <c r="G4" s="77" t="s">
        <v>0</v>
      </c>
      <c r="H4" s="193" t="s">
        <v>481</v>
      </c>
      <c r="I4" s="194"/>
      <c r="J4" s="78"/>
    </row>
    <row r="5" spans="1:10" s="79" customFormat="1" ht="10.15" customHeight="1" x14ac:dyDescent="0.25">
      <c r="A5" s="195"/>
      <c r="B5" s="196"/>
      <c r="C5" s="196"/>
      <c r="D5" s="196"/>
      <c r="E5" s="196"/>
      <c r="F5" s="196"/>
      <c r="G5" s="196"/>
      <c r="H5" s="196"/>
      <c r="I5" s="196"/>
      <c r="J5" s="197"/>
    </row>
    <row r="6" spans="1:10" ht="20.45" customHeight="1" x14ac:dyDescent="0.25">
      <c r="A6" s="80"/>
      <c r="B6" s="81" t="s">
        <v>415</v>
      </c>
      <c r="C6" s="82"/>
      <c r="D6" s="82"/>
      <c r="E6" s="88">
        <v>2019</v>
      </c>
      <c r="F6" s="83"/>
      <c r="G6" s="77"/>
      <c r="H6" s="83"/>
      <c r="I6" s="84"/>
      <c r="J6" s="85"/>
    </row>
    <row r="7" spans="1:10" s="87" customFormat="1" ht="10.9" customHeight="1" x14ac:dyDescent="0.25">
      <c r="A7" s="80"/>
      <c r="B7" s="82"/>
      <c r="C7" s="82"/>
      <c r="D7" s="82"/>
      <c r="E7" s="86"/>
      <c r="F7" s="86"/>
      <c r="G7" s="77"/>
      <c r="H7" s="83"/>
      <c r="I7" s="84"/>
      <c r="J7" s="85"/>
    </row>
    <row r="8" spans="1:10" ht="20.45" customHeight="1" x14ac:dyDescent="0.25">
      <c r="A8" s="80"/>
      <c r="B8" s="81" t="s">
        <v>416</v>
      </c>
      <c r="C8" s="82"/>
      <c r="D8" s="82"/>
      <c r="E8" s="88">
        <v>4</v>
      </c>
      <c r="F8" s="83"/>
      <c r="G8" s="77"/>
      <c r="H8" s="83"/>
      <c r="I8" s="84"/>
      <c r="J8" s="85"/>
    </row>
    <row r="9" spans="1:10" s="87" customFormat="1" ht="10.9" customHeight="1" x14ac:dyDescent="0.25">
      <c r="A9" s="80"/>
      <c r="B9" s="82"/>
      <c r="C9" s="82"/>
      <c r="D9" s="82"/>
      <c r="E9" s="86"/>
      <c r="F9" s="86"/>
      <c r="G9" s="77"/>
      <c r="H9" s="86"/>
      <c r="I9" s="89"/>
      <c r="J9" s="85"/>
    </row>
    <row r="10" spans="1:10" ht="37.9" customHeight="1" x14ac:dyDescent="0.25">
      <c r="A10" s="180" t="s">
        <v>417</v>
      </c>
      <c r="B10" s="181"/>
      <c r="C10" s="181"/>
      <c r="D10" s="181"/>
      <c r="E10" s="181"/>
      <c r="F10" s="181"/>
      <c r="G10" s="181"/>
      <c r="H10" s="181"/>
      <c r="I10" s="181"/>
      <c r="J10" s="90"/>
    </row>
    <row r="11" spans="1:10" ht="24.6" customHeight="1" x14ac:dyDescent="0.25">
      <c r="A11" s="166" t="s">
        <v>393</v>
      </c>
      <c r="B11" s="182"/>
      <c r="C11" s="183" t="s">
        <v>435</v>
      </c>
      <c r="D11" s="184"/>
      <c r="E11" s="91"/>
      <c r="F11" s="142" t="s">
        <v>418</v>
      </c>
      <c r="G11" s="178"/>
      <c r="H11" s="172" t="s">
        <v>436</v>
      </c>
      <c r="I11" s="173"/>
      <c r="J11" s="92"/>
    </row>
    <row r="12" spans="1:10" ht="14.45" customHeight="1" x14ac:dyDescent="0.25">
      <c r="A12" s="93"/>
      <c r="B12" s="94"/>
      <c r="C12" s="94"/>
      <c r="D12" s="94"/>
      <c r="E12" s="185"/>
      <c r="F12" s="185"/>
      <c r="G12" s="185"/>
      <c r="H12" s="185"/>
      <c r="I12" s="95"/>
      <c r="J12" s="92"/>
    </row>
    <row r="13" spans="1:10" ht="21" customHeight="1" x14ac:dyDescent="0.25">
      <c r="A13" s="141" t="s">
        <v>408</v>
      </c>
      <c r="B13" s="178"/>
      <c r="C13" s="183" t="s">
        <v>437</v>
      </c>
      <c r="D13" s="184"/>
      <c r="E13" s="198"/>
      <c r="F13" s="185"/>
      <c r="G13" s="185"/>
      <c r="H13" s="185"/>
      <c r="I13" s="95"/>
      <c r="J13" s="92"/>
    </row>
    <row r="14" spans="1:10" ht="10.9" customHeight="1" x14ac:dyDescent="0.25">
      <c r="A14" s="91"/>
      <c r="B14" s="95"/>
      <c r="C14" s="94"/>
      <c r="D14" s="94"/>
      <c r="E14" s="148"/>
      <c r="F14" s="148"/>
      <c r="G14" s="148"/>
      <c r="H14" s="148"/>
      <c r="I14" s="94"/>
      <c r="J14" s="96"/>
    </row>
    <row r="15" spans="1:10" ht="22.9" customHeight="1" x14ac:dyDescent="0.25">
      <c r="A15" s="141" t="s">
        <v>394</v>
      </c>
      <c r="B15" s="178"/>
      <c r="C15" s="172">
        <v>25457712630</v>
      </c>
      <c r="D15" s="173"/>
      <c r="E15" s="179"/>
      <c r="F15" s="168"/>
      <c r="G15" s="97" t="s">
        <v>419</v>
      </c>
      <c r="H15" s="172" t="s">
        <v>438</v>
      </c>
      <c r="I15" s="173"/>
      <c r="J15" s="98"/>
    </row>
    <row r="16" spans="1:10" ht="10.9" customHeight="1" x14ac:dyDescent="0.25">
      <c r="A16" s="91"/>
      <c r="B16" s="95"/>
      <c r="C16" s="94"/>
      <c r="D16" s="94"/>
      <c r="E16" s="148"/>
      <c r="F16" s="148"/>
      <c r="G16" s="148"/>
      <c r="H16" s="148"/>
      <c r="I16" s="94"/>
      <c r="J16" s="96"/>
    </row>
    <row r="17" spans="1:10" ht="22.9" customHeight="1" x14ac:dyDescent="0.25">
      <c r="A17" s="99"/>
      <c r="B17" s="97" t="s">
        <v>420</v>
      </c>
      <c r="C17" s="174" t="s">
        <v>439</v>
      </c>
      <c r="D17" s="175"/>
      <c r="E17" s="100"/>
      <c r="F17" s="100"/>
      <c r="G17" s="100"/>
      <c r="H17" s="100"/>
      <c r="I17" s="100"/>
      <c r="J17" s="98"/>
    </row>
    <row r="18" spans="1:10" x14ac:dyDescent="0.25">
      <c r="A18" s="176"/>
      <c r="B18" s="177"/>
      <c r="C18" s="148"/>
      <c r="D18" s="148"/>
      <c r="E18" s="148"/>
      <c r="F18" s="148"/>
      <c r="G18" s="148"/>
      <c r="H18" s="148"/>
      <c r="I18" s="94"/>
      <c r="J18" s="96"/>
    </row>
    <row r="19" spans="1:10" x14ac:dyDescent="0.25">
      <c r="A19" s="166" t="s">
        <v>395</v>
      </c>
      <c r="B19" s="167"/>
      <c r="C19" s="149" t="s">
        <v>440</v>
      </c>
      <c r="D19" s="150"/>
      <c r="E19" s="150"/>
      <c r="F19" s="150"/>
      <c r="G19" s="150"/>
      <c r="H19" s="150"/>
      <c r="I19" s="150"/>
      <c r="J19" s="151"/>
    </row>
    <row r="20" spans="1:10" x14ac:dyDescent="0.25">
      <c r="A20" s="93"/>
      <c r="B20" s="94"/>
      <c r="C20" s="101"/>
      <c r="D20" s="94"/>
      <c r="E20" s="148"/>
      <c r="F20" s="148"/>
      <c r="G20" s="148"/>
      <c r="H20" s="148"/>
      <c r="I20" s="94"/>
      <c r="J20" s="96"/>
    </row>
    <row r="21" spans="1:10" x14ac:dyDescent="0.25">
      <c r="A21" s="166" t="s">
        <v>396</v>
      </c>
      <c r="B21" s="167"/>
      <c r="C21" s="172">
        <v>10000</v>
      </c>
      <c r="D21" s="173"/>
      <c r="E21" s="148"/>
      <c r="F21" s="148"/>
      <c r="G21" s="149" t="s">
        <v>441</v>
      </c>
      <c r="H21" s="150"/>
      <c r="I21" s="150"/>
      <c r="J21" s="151"/>
    </row>
    <row r="22" spans="1:10" x14ac:dyDescent="0.25">
      <c r="A22" s="93"/>
      <c r="B22" s="94"/>
      <c r="C22" s="94"/>
      <c r="D22" s="94"/>
      <c r="E22" s="148"/>
      <c r="F22" s="148"/>
      <c r="G22" s="148"/>
      <c r="H22" s="148"/>
      <c r="I22" s="94"/>
      <c r="J22" s="96"/>
    </row>
    <row r="23" spans="1:10" x14ac:dyDescent="0.25">
      <c r="A23" s="166" t="s">
        <v>397</v>
      </c>
      <c r="B23" s="167"/>
      <c r="C23" s="149" t="s">
        <v>442</v>
      </c>
      <c r="D23" s="150"/>
      <c r="E23" s="150"/>
      <c r="F23" s="150"/>
      <c r="G23" s="150"/>
      <c r="H23" s="150"/>
      <c r="I23" s="150"/>
      <c r="J23" s="151"/>
    </row>
    <row r="24" spans="1:10" x14ac:dyDescent="0.25">
      <c r="A24" s="93"/>
      <c r="B24" s="94"/>
      <c r="C24" s="94"/>
      <c r="D24" s="94"/>
      <c r="E24" s="148"/>
      <c r="F24" s="148"/>
      <c r="G24" s="148"/>
      <c r="H24" s="148"/>
      <c r="I24" s="94"/>
      <c r="J24" s="96"/>
    </row>
    <row r="25" spans="1:10" x14ac:dyDescent="0.25">
      <c r="A25" s="166" t="s">
        <v>398</v>
      </c>
      <c r="B25" s="167"/>
      <c r="C25" s="169" t="s">
        <v>443</v>
      </c>
      <c r="D25" s="170"/>
      <c r="E25" s="170"/>
      <c r="F25" s="170"/>
      <c r="G25" s="170"/>
      <c r="H25" s="170"/>
      <c r="I25" s="170"/>
      <c r="J25" s="171"/>
    </row>
    <row r="26" spans="1:10" x14ac:dyDescent="0.25">
      <c r="A26" s="93"/>
      <c r="B26" s="94"/>
      <c r="C26" s="101"/>
      <c r="D26" s="94"/>
      <c r="E26" s="148"/>
      <c r="F26" s="148"/>
      <c r="G26" s="148"/>
      <c r="H26" s="148"/>
      <c r="I26" s="94"/>
      <c r="J26" s="96"/>
    </row>
    <row r="27" spans="1:10" x14ac:dyDescent="0.25">
      <c r="A27" s="166" t="s">
        <v>399</v>
      </c>
      <c r="B27" s="167"/>
      <c r="C27" s="169" t="s">
        <v>444</v>
      </c>
      <c r="D27" s="170"/>
      <c r="E27" s="170"/>
      <c r="F27" s="170"/>
      <c r="G27" s="170"/>
      <c r="H27" s="170"/>
      <c r="I27" s="170"/>
      <c r="J27" s="171"/>
    </row>
    <row r="28" spans="1:10" ht="13.9" customHeight="1" x14ac:dyDescent="0.25">
      <c r="A28" s="93"/>
      <c r="B28" s="94"/>
      <c r="C28" s="101"/>
      <c r="D28" s="94"/>
      <c r="E28" s="148"/>
      <c r="F28" s="148"/>
      <c r="G28" s="148"/>
      <c r="H28" s="148"/>
      <c r="I28" s="94"/>
      <c r="J28" s="96"/>
    </row>
    <row r="29" spans="1:10" ht="22.9" customHeight="1" x14ac:dyDescent="0.25">
      <c r="A29" s="141" t="s">
        <v>409</v>
      </c>
      <c r="B29" s="167"/>
      <c r="C29" s="102">
        <v>2971</v>
      </c>
      <c r="D29" s="103"/>
      <c r="E29" s="152"/>
      <c r="F29" s="152"/>
      <c r="G29" s="152"/>
      <c r="H29" s="152"/>
      <c r="I29" s="104"/>
      <c r="J29" s="105"/>
    </row>
    <row r="30" spans="1:10" x14ac:dyDescent="0.25">
      <c r="A30" s="93"/>
      <c r="B30" s="94"/>
      <c r="C30" s="94"/>
      <c r="D30" s="94"/>
      <c r="E30" s="148"/>
      <c r="F30" s="148"/>
      <c r="G30" s="148"/>
      <c r="H30" s="148"/>
      <c r="I30" s="104"/>
      <c r="J30" s="105"/>
    </row>
    <row r="31" spans="1:10" x14ac:dyDescent="0.25">
      <c r="A31" s="166" t="s">
        <v>400</v>
      </c>
      <c r="B31" s="167"/>
      <c r="C31" s="117" t="s">
        <v>423</v>
      </c>
      <c r="D31" s="165" t="s">
        <v>421</v>
      </c>
      <c r="E31" s="153"/>
      <c r="F31" s="153"/>
      <c r="G31" s="153"/>
      <c r="H31" s="106"/>
      <c r="I31" s="107" t="s">
        <v>422</v>
      </c>
      <c r="J31" s="108" t="s">
        <v>423</v>
      </c>
    </row>
    <row r="32" spans="1:10" x14ac:dyDescent="0.25">
      <c r="A32" s="166"/>
      <c r="B32" s="167"/>
      <c r="C32" s="109"/>
      <c r="D32" s="77"/>
      <c r="E32" s="168"/>
      <c r="F32" s="168"/>
      <c r="G32" s="168"/>
      <c r="H32" s="168"/>
      <c r="I32" s="104"/>
      <c r="J32" s="105"/>
    </row>
    <row r="33" spans="1:10" x14ac:dyDescent="0.25">
      <c r="A33" s="166" t="s">
        <v>410</v>
      </c>
      <c r="B33" s="167"/>
      <c r="C33" s="102" t="s">
        <v>425</v>
      </c>
      <c r="D33" s="165" t="s">
        <v>424</v>
      </c>
      <c r="E33" s="153"/>
      <c r="F33" s="153"/>
      <c r="G33" s="153"/>
      <c r="H33" s="100"/>
      <c r="I33" s="107" t="s">
        <v>425</v>
      </c>
      <c r="J33" s="108" t="s">
        <v>426</v>
      </c>
    </row>
    <row r="34" spans="1:10" x14ac:dyDescent="0.25">
      <c r="A34" s="93"/>
      <c r="B34" s="94"/>
      <c r="C34" s="94"/>
      <c r="D34" s="94"/>
      <c r="E34" s="148"/>
      <c r="F34" s="148"/>
      <c r="G34" s="148"/>
      <c r="H34" s="148"/>
      <c r="I34" s="94"/>
      <c r="J34" s="96"/>
    </row>
    <row r="35" spans="1:10" x14ac:dyDescent="0.25">
      <c r="A35" s="165" t="s">
        <v>411</v>
      </c>
      <c r="B35" s="153"/>
      <c r="C35" s="153"/>
      <c r="D35" s="153"/>
      <c r="E35" s="153" t="s">
        <v>401</v>
      </c>
      <c r="F35" s="153"/>
      <c r="G35" s="153"/>
      <c r="H35" s="153"/>
      <c r="I35" s="153"/>
      <c r="J35" s="110" t="s">
        <v>402</v>
      </c>
    </row>
    <row r="36" spans="1:10" x14ac:dyDescent="0.25">
      <c r="A36" s="93"/>
      <c r="B36" s="94"/>
      <c r="C36" s="94"/>
      <c r="D36" s="94"/>
      <c r="E36" s="148"/>
      <c r="F36" s="148"/>
      <c r="G36" s="148"/>
      <c r="H36" s="148"/>
      <c r="I36" s="94"/>
      <c r="J36" s="105"/>
    </row>
    <row r="37" spans="1:10" x14ac:dyDescent="0.25">
      <c r="A37" s="138" t="s">
        <v>445</v>
      </c>
      <c r="B37" s="139"/>
      <c r="C37" s="139"/>
      <c r="D37" s="139"/>
      <c r="E37" s="138" t="s">
        <v>441</v>
      </c>
      <c r="F37" s="139"/>
      <c r="G37" s="139"/>
      <c r="H37" s="139"/>
      <c r="I37" s="140"/>
      <c r="J37" s="121" t="s">
        <v>435</v>
      </c>
    </row>
    <row r="38" spans="1:10" x14ac:dyDescent="0.25">
      <c r="A38" s="93"/>
      <c r="B38" s="94"/>
      <c r="C38" s="101"/>
      <c r="D38" s="164"/>
      <c r="E38" s="164"/>
      <c r="F38" s="164"/>
      <c r="G38" s="164"/>
      <c r="H38" s="164"/>
      <c r="I38" s="164"/>
      <c r="J38" s="96"/>
    </row>
    <row r="39" spans="1:10" x14ac:dyDescent="0.25">
      <c r="A39" s="138" t="s">
        <v>446</v>
      </c>
      <c r="B39" s="139"/>
      <c r="C39" s="139"/>
      <c r="D39" s="140"/>
      <c r="E39" s="138" t="s">
        <v>441</v>
      </c>
      <c r="F39" s="139"/>
      <c r="G39" s="139"/>
      <c r="H39" s="139"/>
      <c r="I39" s="140"/>
      <c r="J39" s="129" t="s">
        <v>466</v>
      </c>
    </row>
    <row r="40" spans="1:10" x14ac:dyDescent="0.25">
      <c r="A40" s="93"/>
      <c r="B40" s="94"/>
      <c r="C40" s="101"/>
      <c r="D40" s="111"/>
      <c r="E40" s="164"/>
      <c r="F40" s="164"/>
      <c r="G40" s="164"/>
      <c r="H40" s="164"/>
      <c r="I40" s="95"/>
      <c r="J40" s="96"/>
    </row>
    <row r="41" spans="1:10" x14ac:dyDescent="0.25">
      <c r="A41" s="138" t="s">
        <v>447</v>
      </c>
      <c r="B41" s="139"/>
      <c r="C41" s="139"/>
      <c r="D41" s="140"/>
      <c r="E41" s="138" t="s">
        <v>448</v>
      </c>
      <c r="F41" s="139"/>
      <c r="G41" s="139"/>
      <c r="H41" s="139"/>
      <c r="I41" s="140"/>
      <c r="J41" s="129" t="s">
        <v>467</v>
      </c>
    </row>
    <row r="42" spans="1:10" x14ac:dyDescent="0.25">
      <c r="A42" s="93"/>
      <c r="B42" s="94"/>
      <c r="C42" s="101"/>
      <c r="D42" s="111"/>
      <c r="E42" s="164"/>
      <c r="F42" s="164"/>
      <c r="G42" s="164"/>
      <c r="H42" s="164"/>
      <c r="I42" s="95"/>
      <c r="J42" s="96"/>
    </row>
    <row r="43" spans="1:10" x14ac:dyDescent="0.25">
      <c r="A43" s="138" t="s">
        <v>449</v>
      </c>
      <c r="B43" s="139"/>
      <c r="C43" s="139"/>
      <c r="D43" s="140"/>
      <c r="E43" s="138" t="s">
        <v>441</v>
      </c>
      <c r="F43" s="139"/>
      <c r="G43" s="139"/>
      <c r="H43" s="139"/>
      <c r="I43" s="140"/>
      <c r="J43" s="129" t="s">
        <v>468</v>
      </c>
    </row>
    <row r="44" spans="1:10" x14ac:dyDescent="0.25">
      <c r="A44" s="122"/>
      <c r="B44" s="120"/>
      <c r="C44" s="123"/>
      <c r="D44" s="124"/>
      <c r="E44" s="124"/>
      <c r="F44" s="124"/>
      <c r="G44" s="124"/>
      <c r="H44" s="124"/>
      <c r="I44" s="125"/>
      <c r="J44" s="126"/>
    </row>
    <row r="45" spans="1:10" x14ac:dyDescent="0.25">
      <c r="A45" s="138" t="s">
        <v>450</v>
      </c>
      <c r="B45" s="139"/>
      <c r="C45" s="139"/>
      <c r="D45" s="140"/>
      <c r="E45" s="138" t="s">
        <v>451</v>
      </c>
      <c r="F45" s="139"/>
      <c r="G45" s="139"/>
      <c r="H45" s="139"/>
      <c r="I45" s="140"/>
      <c r="J45" s="127">
        <v>5048257</v>
      </c>
    </row>
    <row r="46" spans="1:10" x14ac:dyDescent="0.25">
      <c r="A46" s="122"/>
      <c r="B46" s="120"/>
      <c r="C46" s="123"/>
      <c r="D46" s="124"/>
      <c r="E46" s="124"/>
      <c r="F46" s="124"/>
      <c r="G46" s="124"/>
      <c r="H46" s="124"/>
      <c r="I46" s="125"/>
      <c r="J46" s="126"/>
    </row>
    <row r="47" spans="1:10" x14ac:dyDescent="0.25">
      <c r="A47" s="138" t="s">
        <v>452</v>
      </c>
      <c r="B47" s="139"/>
      <c r="C47" s="139"/>
      <c r="D47" s="140"/>
      <c r="E47" s="138" t="s">
        <v>451</v>
      </c>
      <c r="F47" s="139"/>
      <c r="G47" s="139"/>
      <c r="H47" s="139"/>
      <c r="I47" s="140"/>
      <c r="J47" s="127">
        <v>1331973</v>
      </c>
    </row>
    <row r="48" spans="1:10" x14ac:dyDescent="0.25">
      <c r="A48" s="122"/>
      <c r="B48" s="120"/>
      <c r="C48" s="123"/>
      <c r="D48" s="124"/>
      <c r="E48" s="124"/>
      <c r="F48" s="124"/>
      <c r="G48" s="124"/>
      <c r="H48" s="124"/>
      <c r="I48" s="125"/>
      <c r="J48" s="126"/>
    </row>
    <row r="49" spans="1:10" x14ac:dyDescent="0.25">
      <c r="A49" s="138" t="s">
        <v>453</v>
      </c>
      <c r="B49" s="139"/>
      <c r="C49" s="139"/>
      <c r="D49" s="140"/>
      <c r="E49" s="138" t="s">
        <v>454</v>
      </c>
      <c r="F49" s="139"/>
      <c r="G49" s="139"/>
      <c r="H49" s="139"/>
      <c r="I49" s="140"/>
      <c r="J49" s="127">
        <v>6159214</v>
      </c>
    </row>
    <row r="50" spans="1:10" x14ac:dyDescent="0.25">
      <c r="A50" s="122"/>
      <c r="B50" s="120"/>
      <c r="C50" s="123"/>
      <c r="D50" s="124"/>
      <c r="E50" s="124"/>
      <c r="F50" s="124"/>
      <c r="G50" s="124"/>
      <c r="H50" s="124"/>
      <c r="I50" s="125"/>
      <c r="J50" s="126"/>
    </row>
    <row r="51" spans="1:10" x14ac:dyDescent="0.25">
      <c r="A51" s="138" t="s">
        <v>455</v>
      </c>
      <c r="B51" s="139"/>
      <c r="C51" s="139"/>
      <c r="D51" s="140"/>
      <c r="E51" s="138" t="s">
        <v>456</v>
      </c>
      <c r="F51" s="139"/>
      <c r="G51" s="139"/>
      <c r="H51" s="139"/>
      <c r="I51" s="140"/>
      <c r="J51" s="127">
        <v>6946232</v>
      </c>
    </row>
    <row r="52" spans="1:10" x14ac:dyDescent="0.25">
      <c r="A52" s="122"/>
      <c r="B52" s="120"/>
      <c r="C52" s="123"/>
      <c r="D52" s="124"/>
      <c r="E52" s="124"/>
      <c r="F52" s="124"/>
      <c r="G52" s="124"/>
      <c r="H52" s="124"/>
      <c r="I52" s="125"/>
      <c r="J52" s="126"/>
    </row>
    <row r="53" spans="1:10" x14ac:dyDescent="0.25">
      <c r="A53" s="138" t="s">
        <v>457</v>
      </c>
      <c r="B53" s="139"/>
      <c r="C53" s="139"/>
      <c r="D53" s="140"/>
      <c r="E53" s="138" t="s">
        <v>456</v>
      </c>
      <c r="F53" s="139"/>
      <c r="G53" s="139"/>
      <c r="H53" s="139"/>
      <c r="I53" s="140"/>
      <c r="J53" s="127">
        <v>5149991</v>
      </c>
    </row>
    <row r="54" spans="1:10" x14ac:dyDescent="0.25">
      <c r="A54" s="122"/>
      <c r="B54" s="120"/>
      <c r="C54" s="123"/>
      <c r="D54" s="124"/>
      <c r="E54" s="124"/>
      <c r="F54" s="124"/>
      <c r="G54" s="124"/>
      <c r="H54" s="124"/>
      <c r="I54" s="125"/>
      <c r="J54" s="126"/>
    </row>
    <row r="55" spans="1:10" x14ac:dyDescent="0.25">
      <c r="A55" s="138" t="s">
        <v>458</v>
      </c>
      <c r="B55" s="139"/>
      <c r="C55" s="139"/>
      <c r="D55" s="140"/>
      <c r="E55" s="138" t="s">
        <v>459</v>
      </c>
      <c r="F55" s="139"/>
      <c r="G55" s="139"/>
      <c r="H55" s="139"/>
      <c r="I55" s="140"/>
      <c r="J55" s="127">
        <v>70534592</v>
      </c>
    </row>
    <row r="56" spans="1:10" x14ac:dyDescent="0.25">
      <c r="A56" s="122"/>
      <c r="B56" s="120"/>
      <c r="C56" s="123"/>
      <c r="D56" s="124"/>
      <c r="E56" s="124"/>
      <c r="F56" s="124"/>
      <c r="G56" s="124"/>
      <c r="H56" s="124"/>
      <c r="I56" s="125"/>
      <c r="J56" s="126"/>
    </row>
    <row r="57" spans="1:10" x14ac:dyDescent="0.25">
      <c r="A57" s="138" t="s">
        <v>460</v>
      </c>
      <c r="B57" s="139"/>
      <c r="C57" s="139"/>
      <c r="D57" s="140"/>
      <c r="E57" s="138" t="s">
        <v>461</v>
      </c>
      <c r="F57" s="139"/>
      <c r="G57" s="139"/>
      <c r="H57" s="139"/>
      <c r="I57" s="140"/>
      <c r="J57" s="129" t="s">
        <v>469</v>
      </c>
    </row>
    <row r="58" spans="1:10" x14ac:dyDescent="0.25">
      <c r="A58" s="122"/>
      <c r="B58" s="120"/>
      <c r="C58" s="123"/>
      <c r="D58" s="124"/>
      <c r="E58" s="124"/>
      <c r="F58" s="124"/>
      <c r="G58" s="124"/>
      <c r="H58" s="124"/>
      <c r="I58" s="125"/>
      <c r="J58" s="126"/>
    </row>
    <row r="59" spans="1:10" x14ac:dyDescent="0.25">
      <c r="A59" s="138" t="s">
        <v>462</v>
      </c>
      <c r="B59" s="139"/>
      <c r="C59" s="139"/>
      <c r="D59" s="140"/>
      <c r="E59" s="138" t="s">
        <v>463</v>
      </c>
      <c r="F59" s="139"/>
      <c r="G59" s="139"/>
      <c r="H59" s="139"/>
      <c r="I59" s="140"/>
      <c r="J59" s="127" t="s">
        <v>464</v>
      </c>
    </row>
    <row r="60" spans="1:10" x14ac:dyDescent="0.25">
      <c r="A60" s="128"/>
      <c r="B60" s="123"/>
      <c r="C60" s="137"/>
      <c r="D60" s="137"/>
      <c r="E60" s="136"/>
      <c r="F60" s="136"/>
      <c r="G60" s="137"/>
      <c r="H60" s="137"/>
      <c r="I60" s="137"/>
      <c r="J60" s="126"/>
    </row>
    <row r="61" spans="1:10" x14ac:dyDescent="0.25">
      <c r="A61" s="138" t="s">
        <v>465</v>
      </c>
      <c r="B61" s="139"/>
      <c r="C61" s="139"/>
      <c r="D61" s="140"/>
      <c r="E61" s="138" t="s">
        <v>463</v>
      </c>
      <c r="F61" s="139"/>
      <c r="G61" s="139"/>
      <c r="H61" s="139"/>
      <c r="I61" s="140"/>
      <c r="J61" s="130" t="s">
        <v>470</v>
      </c>
    </row>
    <row r="62" spans="1:10" x14ac:dyDescent="0.25">
      <c r="A62" s="112"/>
      <c r="B62" s="101"/>
      <c r="C62" s="162"/>
      <c r="D62" s="162"/>
      <c r="E62" s="148"/>
      <c r="F62" s="148"/>
      <c r="G62" s="162"/>
      <c r="H62" s="162"/>
      <c r="I62" s="162"/>
      <c r="J62" s="96"/>
    </row>
    <row r="63" spans="1:10" x14ac:dyDescent="0.25">
      <c r="A63" s="138" t="s">
        <v>471</v>
      </c>
      <c r="B63" s="139"/>
      <c r="C63" s="139"/>
      <c r="D63" s="140"/>
      <c r="E63" s="138" t="s">
        <v>472</v>
      </c>
      <c r="F63" s="139"/>
      <c r="G63" s="139"/>
      <c r="H63" s="139"/>
      <c r="I63" s="140"/>
      <c r="J63" s="127">
        <v>20092335</v>
      </c>
    </row>
    <row r="64" spans="1:10" x14ac:dyDescent="0.25">
      <c r="A64" s="112"/>
      <c r="B64" s="101"/>
      <c r="C64" s="101"/>
      <c r="D64" s="94"/>
      <c r="E64" s="136"/>
      <c r="F64" s="136"/>
      <c r="G64" s="162"/>
      <c r="H64" s="162"/>
      <c r="I64" s="94"/>
      <c r="J64" s="96"/>
    </row>
    <row r="65" spans="1:10" x14ac:dyDescent="0.25">
      <c r="A65" s="138" t="s">
        <v>473</v>
      </c>
      <c r="B65" s="139"/>
      <c r="C65" s="139"/>
      <c r="D65" s="140"/>
      <c r="E65" s="138" t="s">
        <v>474</v>
      </c>
      <c r="F65" s="139"/>
      <c r="G65" s="139"/>
      <c r="H65" s="139"/>
      <c r="I65" s="140"/>
      <c r="J65" s="127">
        <v>202656973</v>
      </c>
    </row>
    <row r="66" spans="1:10" x14ac:dyDescent="0.25">
      <c r="A66" s="112"/>
      <c r="B66" s="101"/>
      <c r="C66" s="101"/>
      <c r="D66" s="94"/>
      <c r="E66" s="148"/>
      <c r="F66" s="148"/>
      <c r="G66" s="162"/>
      <c r="H66" s="162"/>
      <c r="I66" s="94"/>
      <c r="J66" s="113" t="s">
        <v>427</v>
      </c>
    </row>
    <row r="67" spans="1:10" x14ac:dyDescent="0.25">
      <c r="A67" s="112"/>
      <c r="B67" s="101"/>
      <c r="C67" s="101"/>
      <c r="D67" s="94"/>
      <c r="E67" s="148"/>
      <c r="F67" s="148"/>
      <c r="G67" s="162"/>
      <c r="H67" s="162"/>
      <c r="I67" s="94"/>
      <c r="J67" s="113" t="s">
        <v>428</v>
      </c>
    </row>
    <row r="68" spans="1:10" ht="14.45" customHeight="1" x14ac:dyDescent="0.25">
      <c r="A68" s="141" t="s">
        <v>403</v>
      </c>
      <c r="B68" s="142"/>
      <c r="C68" s="155" t="s">
        <v>428</v>
      </c>
      <c r="D68" s="156"/>
      <c r="E68" s="157" t="s">
        <v>429</v>
      </c>
      <c r="F68" s="158"/>
      <c r="G68" s="159"/>
      <c r="H68" s="160"/>
      <c r="I68" s="160"/>
      <c r="J68" s="161"/>
    </row>
    <row r="69" spans="1:10" x14ac:dyDescent="0.25">
      <c r="A69" s="112"/>
      <c r="B69" s="101"/>
      <c r="C69" s="162"/>
      <c r="D69" s="162"/>
      <c r="E69" s="148"/>
      <c r="F69" s="148"/>
      <c r="G69" s="163" t="s">
        <v>430</v>
      </c>
      <c r="H69" s="163"/>
      <c r="I69" s="163"/>
      <c r="J69" s="85"/>
    </row>
    <row r="70" spans="1:10" ht="13.9" customHeight="1" x14ac:dyDescent="0.25">
      <c r="A70" s="141" t="s">
        <v>404</v>
      </c>
      <c r="B70" s="142"/>
      <c r="C70" s="149" t="s">
        <v>475</v>
      </c>
      <c r="D70" s="150"/>
      <c r="E70" s="150"/>
      <c r="F70" s="150"/>
      <c r="G70" s="150"/>
      <c r="H70" s="150"/>
      <c r="I70" s="150"/>
      <c r="J70" s="151"/>
    </row>
    <row r="71" spans="1:10" x14ac:dyDescent="0.25">
      <c r="A71" s="93"/>
      <c r="B71" s="94"/>
      <c r="C71" s="152" t="s">
        <v>405</v>
      </c>
      <c r="D71" s="152"/>
      <c r="E71" s="152"/>
      <c r="F71" s="152"/>
      <c r="G71" s="152"/>
      <c r="H71" s="152"/>
      <c r="I71" s="152"/>
      <c r="J71" s="96"/>
    </row>
    <row r="72" spans="1:10" x14ac:dyDescent="0.25">
      <c r="A72" s="141" t="s">
        <v>406</v>
      </c>
      <c r="B72" s="142"/>
      <c r="C72" s="149" t="s">
        <v>476</v>
      </c>
      <c r="D72" s="150"/>
      <c r="E72" s="151"/>
      <c r="F72" s="148"/>
      <c r="G72" s="148"/>
      <c r="H72" s="153"/>
      <c r="I72" s="153"/>
      <c r="J72" s="154"/>
    </row>
    <row r="73" spans="1:10" x14ac:dyDescent="0.25">
      <c r="A73" s="93"/>
      <c r="B73" s="94"/>
      <c r="C73" s="101"/>
      <c r="D73" s="94"/>
      <c r="E73" s="148"/>
      <c r="F73" s="148"/>
      <c r="G73" s="148"/>
      <c r="H73" s="148"/>
      <c r="I73" s="94"/>
      <c r="J73" s="96"/>
    </row>
    <row r="74" spans="1:10" ht="14.45" customHeight="1" x14ac:dyDescent="0.25">
      <c r="A74" s="141" t="s">
        <v>398</v>
      </c>
      <c r="B74" s="142"/>
      <c r="C74" s="143" t="s">
        <v>477</v>
      </c>
      <c r="D74" s="144"/>
      <c r="E74" s="144"/>
      <c r="F74" s="144"/>
      <c r="G74" s="144"/>
      <c r="H74" s="144"/>
      <c r="I74" s="144"/>
      <c r="J74" s="145"/>
    </row>
    <row r="75" spans="1:10" x14ac:dyDescent="0.25">
      <c r="A75" s="93"/>
      <c r="B75" s="94"/>
      <c r="C75" s="94"/>
      <c r="D75" s="94"/>
      <c r="E75" s="148"/>
      <c r="F75" s="148"/>
      <c r="G75" s="148"/>
      <c r="H75" s="148"/>
      <c r="I75" s="94"/>
      <c r="J75" s="96"/>
    </row>
    <row r="76" spans="1:10" x14ac:dyDescent="0.25">
      <c r="A76" s="141" t="s">
        <v>431</v>
      </c>
      <c r="B76" s="142"/>
      <c r="C76" s="143" t="s">
        <v>478</v>
      </c>
      <c r="D76" s="144"/>
      <c r="E76" s="144"/>
      <c r="F76" s="144"/>
      <c r="G76" s="144"/>
      <c r="H76" s="144"/>
      <c r="I76" s="144"/>
      <c r="J76" s="145"/>
    </row>
    <row r="77" spans="1:10" ht="14.45" customHeight="1" x14ac:dyDescent="0.25">
      <c r="A77" s="93"/>
      <c r="B77" s="94"/>
      <c r="C77" s="146" t="s">
        <v>432</v>
      </c>
      <c r="D77" s="146"/>
      <c r="E77" s="146"/>
      <c r="F77" s="146"/>
      <c r="G77" s="94"/>
      <c r="H77" s="94"/>
      <c r="I77" s="94"/>
      <c r="J77" s="96"/>
    </row>
    <row r="78" spans="1:10" x14ac:dyDescent="0.25">
      <c r="A78" s="141" t="s">
        <v>433</v>
      </c>
      <c r="B78" s="142"/>
      <c r="C78" s="143" t="s">
        <v>479</v>
      </c>
      <c r="D78" s="144"/>
      <c r="E78" s="144"/>
      <c r="F78" s="144"/>
      <c r="G78" s="144"/>
      <c r="H78" s="144"/>
      <c r="I78" s="144"/>
      <c r="J78" s="145"/>
    </row>
    <row r="79" spans="1:10" ht="14.45" customHeight="1" x14ac:dyDescent="0.25">
      <c r="A79" s="114"/>
      <c r="B79" s="115"/>
      <c r="C79" s="147" t="s">
        <v>434</v>
      </c>
      <c r="D79" s="147"/>
      <c r="E79" s="147"/>
      <c r="F79" s="147"/>
      <c r="G79" s="147"/>
      <c r="H79" s="115"/>
      <c r="I79" s="115"/>
      <c r="J79" s="116"/>
    </row>
    <row r="86" ht="27" customHeight="1" x14ac:dyDescent="0.25"/>
    <row r="90" ht="38.450000000000003" customHeight="1" x14ac:dyDescent="0.25"/>
  </sheetData>
  <sheetProtection algorithmName="SHA-512" hashValue="T5dMqbL6AXoW3siMYGWIgjK4sgUL3EpkWzuYfM/uZ0sRQB9kk6djpoPQTT5DZpMQ8B2S7VWo8k211/eA2hy75w==" saltValue="XVhQgeC9vjBntDR8M+3qGw==" spinCount="100000" sheet="1" objects="1" scenarios="1" insertRows="0"/>
  <mergeCells count="143">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65:D65"/>
    <mergeCell ref="E65:I65"/>
    <mergeCell ref="E66:F66"/>
    <mergeCell ref="G66:H66"/>
    <mergeCell ref="E67:F67"/>
    <mergeCell ref="G67:H67"/>
    <mergeCell ref="C62:D62"/>
    <mergeCell ref="E62:F62"/>
    <mergeCell ref="G62:I62"/>
    <mergeCell ref="A63:D63"/>
    <mergeCell ref="E63:I63"/>
    <mergeCell ref="E64:F64"/>
    <mergeCell ref="G64:H64"/>
    <mergeCell ref="A70:B70"/>
    <mergeCell ref="C70:J70"/>
    <mergeCell ref="C71:I71"/>
    <mergeCell ref="A72:B72"/>
    <mergeCell ref="C72:E72"/>
    <mergeCell ref="F72:G72"/>
    <mergeCell ref="H72:J72"/>
    <mergeCell ref="A68:B68"/>
    <mergeCell ref="C68:D68"/>
    <mergeCell ref="E68:F68"/>
    <mergeCell ref="G68:J68"/>
    <mergeCell ref="C69:D69"/>
    <mergeCell ref="E69:F69"/>
    <mergeCell ref="G69:I69"/>
    <mergeCell ref="A76:B76"/>
    <mergeCell ref="C76:J76"/>
    <mergeCell ref="C77:F77"/>
    <mergeCell ref="A78:B78"/>
    <mergeCell ref="C78:J78"/>
    <mergeCell ref="C79:G79"/>
    <mergeCell ref="E73:F73"/>
    <mergeCell ref="G73:H73"/>
    <mergeCell ref="A74:B74"/>
    <mergeCell ref="C74:J74"/>
    <mergeCell ref="E75:F75"/>
    <mergeCell ref="G75:H75"/>
    <mergeCell ref="E60:F60"/>
    <mergeCell ref="G60:I60"/>
    <mergeCell ref="A61:D61"/>
    <mergeCell ref="E61:I61"/>
    <mergeCell ref="A45:D45"/>
    <mergeCell ref="E45:I45"/>
    <mergeCell ref="A47:D47"/>
    <mergeCell ref="E47:I47"/>
    <mergeCell ref="A49:D49"/>
    <mergeCell ref="E49:I49"/>
    <mergeCell ref="A51:D51"/>
    <mergeCell ref="E51:I51"/>
    <mergeCell ref="A53:D53"/>
    <mergeCell ref="E53:I53"/>
    <mergeCell ref="A55:D55"/>
    <mergeCell ref="E55:I55"/>
    <mergeCell ref="A57:D57"/>
    <mergeCell ref="E57:I57"/>
    <mergeCell ref="A59:D59"/>
    <mergeCell ref="E59:I59"/>
    <mergeCell ref="C60:D60"/>
  </mergeCells>
  <dataValidations count="3">
    <dataValidation type="list" allowBlank="1" showInputMessage="1" showErrorMessage="1" sqref="C68:D68">
      <formula1>$J$66:$J$67</formula1>
    </dataValidation>
    <dataValidation type="list" allowBlank="1" showInputMessage="1" showErrorMessage="1" sqref="C33">
      <formula1>$I$33:$J$33</formula1>
    </dataValidation>
    <dataValidation type="list" allowBlank="1" showInputMessage="1" showErrorMessage="1" sqref="C31">
      <formula1>$I$31:$J$31</formula1>
    </dataValidation>
  </dataValidations>
  <printOptions horizontalCentered="1" verticalCentered="1"/>
  <pageMargins left="0.39370078740157483" right="0.39370078740157483" top="0.39370078740157483" bottom="0.39370078740157483" header="0.31496062992125984" footer="0.31496062992125984"/>
  <pageSetup paperSize="9"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I132"/>
  <sheetViews>
    <sheetView zoomScaleNormal="100" zoomScaleSheetLayoutView="100" workbookViewId="0">
      <selection activeCell="K8" sqref="K8:K9"/>
    </sheetView>
  </sheetViews>
  <sheetFormatPr defaultColWidth="8.85546875" defaultRowHeight="12.75" x14ac:dyDescent="0.2"/>
  <cols>
    <col min="1" max="7" width="8.85546875" style="11"/>
    <col min="8" max="9" width="9.85546875" style="35" customWidth="1"/>
    <col min="10" max="10" width="10.28515625" style="11" bestFit="1" customWidth="1"/>
    <col min="11" max="16384" width="8.85546875" style="11"/>
  </cols>
  <sheetData>
    <row r="1" spans="1:9" x14ac:dyDescent="0.2">
      <c r="A1" s="206" t="s">
        <v>1</v>
      </c>
      <c r="B1" s="207"/>
      <c r="C1" s="207"/>
      <c r="D1" s="207"/>
      <c r="E1" s="207"/>
      <c r="F1" s="207"/>
      <c r="G1" s="207"/>
      <c r="H1" s="207"/>
      <c r="I1" s="207"/>
    </row>
    <row r="2" spans="1:9" x14ac:dyDescent="0.2">
      <c r="A2" s="208" t="str">
        <f>+"stanje na dan  " &amp;'Opći podaci'!H4</f>
        <v>stanje na dan  31.12.2019.</v>
      </c>
      <c r="B2" s="209"/>
      <c r="C2" s="209"/>
      <c r="D2" s="209"/>
      <c r="E2" s="209"/>
      <c r="F2" s="209"/>
      <c r="G2" s="209"/>
      <c r="H2" s="209"/>
      <c r="I2" s="209"/>
    </row>
    <row r="3" spans="1:9" x14ac:dyDescent="0.2">
      <c r="A3" s="210" t="s">
        <v>355</v>
      </c>
      <c r="B3" s="211"/>
      <c r="C3" s="211"/>
      <c r="D3" s="211"/>
      <c r="E3" s="211"/>
      <c r="F3" s="211"/>
      <c r="G3" s="211"/>
      <c r="H3" s="211"/>
      <c r="I3" s="211"/>
    </row>
    <row r="4" spans="1:9" x14ac:dyDescent="0.2">
      <c r="A4" s="212" t="str">
        <f>+"Obveznik: "&amp;'Opći podaci'!C19</f>
        <v>Obveznik: DUKAT mliječna industrija dioničko društvo</v>
      </c>
      <c r="B4" s="213"/>
      <c r="C4" s="213"/>
      <c r="D4" s="213"/>
      <c r="E4" s="213"/>
      <c r="F4" s="213"/>
      <c r="G4" s="213"/>
      <c r="H4" s="213"/>
      <c r="I4" s="214"/>
    </row>
    <row r="5" spans="1:9" ht="67.5" x14ac:dyDescent="0.2">
      <c r="A5" s="217" t="s">
        <v>2</v>
      </c>
      <c r="B5" s="218"/>
      <c r="C5" s="218"/>
      <c r="D5" s="218"/>
      <c r="E5" s="218"/>
      <c r="F5" s="218"/>
      <c r="G5" s="12" t="s">
        <v>105</v>
      </c>
      <c r="H5" s="14" t="s">
        <v>372</v>
      </c>
      <c r="I5" s="14" t="s">
        <v>373</v>
      </c>
    </row>
    <row r="6" spans="1:9" x14ac:dyDescent="0.2">
      <c r="A6" s="215">
        <v>1</v>
      </c>
      <c r="B6" s="216"/>
      <c r="C6" s="216"/>
      <c r="D6" s="216"/>
      <c r="E6" s="216"/>
      <c r="F6" s="216"/>
      <c r="G6" s="13">
        <v>2</v>
      </c>
      <c r="H6" s="14">
        <v>3</v>
      </c>
      <c r="I6" s="14">
        <v>4</v>
      </c>
    </row>
    <row r="7" spans="1:9" x14ac:dyDescent="0.2">
      <c r="A7" s="219"/>
      <c r="B7" s="219"/>
      <c r="C7" s="219"/>
      <c r="D7" s="219"/>
      <c r="E7" s="219"/>
      <c r="F7" s="219"/>
      <c r="G7" s="219"/>
      <c r="H7" s="219"/>
      <c r="I7" s="219"/>
    </row>
    <row r="8" spans="1:9" ht="12.75" customHeight="1" x14ac:dyDescent="0.2">
      <c r="A8" s="200" t="s">
        <v>4</v>
      </c>
      <c r="B8" s="200"/>
      <c r="C8" s="200"/>
      <c r="D8" s="200"/>
      <c r="E8" s="200"/>
      <c r="F8" s="200"/>
      <c r="G8" s="15">
        <v>1</v>
      </c>
      <c r="H8" s="33">
        <v>0</v>
      </c>
      <c r="I8" s="33">
        <v>0</v>
      </c>
    </row>
    <row r="9" spans="1:9" ht="12.75" customHeight="1" x14ac:dyDescent="0.2">
      <c r="A9" s="201" t="s">
        <v>381</v>
      </c>
      <c r="B9" s="201"/>
      <c r="C9" s="201"/>
      <c r="D9" s="201"/>
      <c r="E9" s="201"/>
      <c r="F9" s="201"/>
      <c r="G9" s="16">
        <v>2</v>
      </c>
      <c r="H9" s="34">
        <f>H10+H17+H27+H38+H43</f>
        <v>1151721332</v>
      </c>
      <c r="I9" s="34">
        <f>I10+I17+I27+I38+I43</f>
        <v>1165697622</v>
      </c>
    </row>
    <row r="10" spans="1:9" ht="12.75" customHeight="1" x14ac:dyDescent="0.2">
      <c r="A10" s="203" t="s">
        <v>5</v>
      </c>
      <c r="B10" s="203"/>
      <c r="C10" s="203"/>
      <c r="D10" s="203"/>
      <c r="E10" s="203"/>
      <c r="F10" s="203"/>
      <c r="G10" s="16">
        <v>3</v>
      </c>
      <c r="H10" s="34">
        <f>H11+H12+H13+H14+H15+H16</f>
        <v>132217285</v>
      </c>
      <c r="I10" s="34">
        <f>I11+I12+I13+I14+I15+I16</f>
        <v>130915359</v>
      </c>
    </row>
    <row r="11" spans="1:9" ht="12.75" customHeight="1" x14ac:dyDescent="0.2">
      <c r="A11" s="199" t="s">
        <v>6</v>
      </c>
      <c r="B11" s="199"/>
      <c r="C11" s="199"/>
      <c r="D11" s="199"/>
      <c r="E11" s="199"/>
      <c r="F11" s="199"/>
      <c r="G11" s="15">
        <v>4</v>
      </c>
      <c r="H11" s="33">
        <v>0</v>
      </c>
      <c r="I11" s="33">
        <v>0</v>
      </c>
    </row>
    <row r="12" spans="1:9" ht="22.9" customHeight="1" x14ac:dyDescent="0.2">
      <c r="A12" s="199" t="s">
        <v>7</v>
      </c>
      <c r="B12" s="199"/>
      <c r="C12" s="199"/>
      <c r="D12" s="199"/>
      <c r="E12" s="199"/>
      <c r="F12" s="199"/>
      <c r="G12" s="15">
        <v>5</v>
      </c>
      <c r="H12" s="33">
        <v>8960031</v>
      </c>
      <c r="I12" s="33">
        <v>7377928</v>
      </c>
    </row>
    <row r="13" spans="1:9" ht="12.75" customHeight="1" x14ac:dyDescent="0.2">
      <c r="A13" s="199" t="s">
        <v>8</v>
      </c>
      <c r="B13" s="199"/>
      <c r="C13" s="199"/>
      <c r="D13" s="199"/>
      <c r="E13" s="199"/>
      <c r="F13" s="199"/>
      <c r="G13" s="15">
        <v>6</v>
      </c>
      <c r="H13" s="33">
        <v>122982429</v>
      </c>
      <c r="I13" s="33">
        <v>123287265</v>
      </c>
    </row>
    <row r="14" spans="1:9" ht="12.75" customHeight="1" x14ac:dyDescent="0.2">
      <c r="A14" s="199" t="s">
        <v>9</v>
      </c>
      <c r="B14" s="199"/>
      <c r="C14" s="199"/>
      <c r="D14" s="199"/>
      <c r="E14" s="199"/>
      <c r="F14" s="199"/>
      <c r="G14" s="15">
        <v>7</v>
      </c>
      <c r="H14" s="33">
        <v>0</v>
      </c>
      <c r="I14" s="33">
        <v>0</v>
      </c>
    </row>
    <row r="15" spans="1:9" ht="12.75" customHeight="1" x14ac:dyDescent="0.2">
      <c r="A15" s="199" t="s">
        <v>10</v>
      </c>
      <c r="B15" s="199"/>
      <c r="C15" s="199"/>
      <c r="D15" s="199"/>
      <c r="E15" s="199"/>
      <c r="F15" s="199"/>
      <c r="G15" s="15">
        <v>8</v>
      </c>
      <c r="H15" s="33">
        <v>274825</v>
      </c>
      <c r="I15" s="33">
        <v>250166</v>
      </c>
    </row>
    <row r="16" spans="1:9" ht="12.75" customHeight="1" x14ac:dyDescent="0.2">
      <c r="A16" s="199" t="s">
        <v>11</v>
      </c>
      <c r="B16" s="199"/>
      <c r="C16" s="199"/>
      <c r="D16" s="199"/>
      <c r="E16" s="199"/>
      <c r="F16" s="199"/>
      <c r="G16" s="15">
        <v>9</v>
      </c>
      <c r="H16" s="33">
        <v>0</v>
      </c>
      <c r="I16" s="33">
        <v>0</v>
      </c>
    </row>
    <row r="17" spans="1:9" ht="12.75" customHeight="1" x14ac:dyDescent="0.2">
      <c r="A17" s="203" t="s">
        <v>12</v>
      </c>
      <c r="B17" s="203"/>
      <c r="C17" s="203"/>
      <c r="D17" s="203"/>
      <c r="E17" s="203"/>
      <c r="F17" s="203"/>
      <c r="G17" s="16">
        <v>10</v>
      </c>
      <c r="H17" s="34">
        <f>H18+H19+H20+H21+H22+H23+H24+H25+H26</f>
        <v>983286099</v>
      </c>
      <c r="I17" s="34">
        <f>I18+I19+I20+I21+I22+I23+I24+I25+I26</f>
        <v>999933431</v>
      </c>
    </row>
    <row r="18" spans="1:9" ht="12.75" customHeight="1" x14ac:dyDescent="0.2">
      <c r="A18" s="199" t="s">
        <v>13</v>
      </c>
      <c r="B18" s="199"/>
      <c r="C18" s="199"/>
      <c r="D18" s="199"/>
      <c r="E18" s="199"/>
      <c r="F18" s="199"/>
      <c r="G18" s="15">
        <v>11</v>
      </c>
      <c r="H18" s="33">
        <v>109439251</v>
      </c>
      <c r="I18" s="33">
        <v>109342871</v>
      </c>
    </row>
    <row r="19" spans="1:9" ht="12.75" customHeight="1" x14ac:dyDescent="0.2">
      <c r="A19" s="199" t="s">
        <v>14</v>
      </c>
      <c r="B19" s="199"/>
      <c r="C19" s="199"/>
      <c r="D19" s="199"/>
      <c r="E19" s="199"/>
      <c r="F19" s="199"/>
      <c r="G19" s="15">
        <v>12</v>
      </c>
      <c r="H19" s="33">
        <v>406065179</v>
      </c>
      <c r="I19" s="33">
        <v>427514503</v>
      </c>
    </row>
    <row r="20" spans="1:9" ht="12.75" customHeight="1" x14ac:dyDescent="0.2">
      <c r="A20" s="199" t="s">
        <v>15</v>
      </c>
      <c r="B20" s="199"/>
      <c r="C20" s="199"/>
      <c r="D20" s="199"/>
      <c r="E20" s="199"/>
      <c r="F20" s="199"/>
      <c r="G20" s="15">
        <v>13</v>
      </c>
      <c r="H20" s="33">
        <v>282970685</v>
      </c>
      <c r="I20" s="33">
        <v>297525334</v>
      </c>
    </row>
    <row r="21" spans="1:9" ht="12.75" customHeight="1" x14ac:dyDescent="0.2">
      <c r="A21" s="199" t="s">
        <v>16</v>
      </c>
      <c r="B21" s="199"/>
      <c r="C21" s="199"/>
      <c r="D21" s="199"/>
      <c r="E21" s="199"/>
      <c r="F21" s="199"/>
      <c r="G21" s="15">
        <v>14</v>
      </c>
      <c r="H21" s="33">
        <v>133053411</v>
      </c>
      <c r="I21" s="33">
        <v>132805205</v>
      </c>
    </row>
    <row r="22" spans="1:9" ht="12.75" customHeight="1" x14ac:dyDescent="0.2">
      <c r="A22" s="199" t="s">
        <v>17</v>
      </c>
      <c r="B22" s="199"/>
      <c r="C22" s="199"/>
      <c r="D22" s="199"/>
      <c r="E22" s="199"/>
      <c r="F22" s="199"/>
      <c r="G22" s="15">
        <v>15</v>
      </c>
      <c r="H22" s="33">
        <v>0</v>
      </c>
      <c r="I22" s="33">
        <v>0</v>
      </c>
    </row>
    <row r="23" spans="1:9" ht="12.75" customHeight="1" x14ac:dyDescent="0.2">
      <c r="A23" s="199" t="s">
        <v>18</v>
      </c>
      <c r="B23" s="199"/>
      <c r="C23" s="199"/>
      <c r="D23" s="199"/>
      <c r="E23" s="199"/>
      <c r="F23" s="199"/>
      <c r="G23" s="15">
        <v>16</v>
      </c>
      <c r="H23" s="33">
        <v>3111516</v>
      </c>
      <c r="I23" s="33">
        <v>1680393</v>
      </c>
    </row>
    <row r="24" spans="1:9" ht="12.75" customHeight="1" x14ac:dyDescent="0.2">
      <c r="A24" s="199" t="s">
        <v>19</v>
      </c>
      <c r="B24" s="199"/>
      <c r="C24" s="199"/>
      <c r="D24" s="199"/>
      <c r="E24" s="199"/>
      <c r="F24" s="199"/>
      <c r="G24" s="15">
        <v>17</v>
      </c>
      <c r="H24" s="33">
        <v>44347684</v>
      </c>
      <c r="I24" s="33">
        <v>26832497</v>
      </c>
    </row>
    <row r="25" spans="1:9" ht="12.75" customHeight="1" x14ac:dyDescent="0.2">
      <c r="A25" s="199" t="s">
        <v>20</v>
      </c>
      <c r="B25" s="199"/>
      <c r="C25" s="199"/>
      <c r="D25" s="199"/>
      <c r="E25" s="199"/>
      <c r="F25" s="199"/>
      <c r="G25" s="15">
        <v>18</v>
      </c>
      <c r="H25" s="33">
        <v>1048456</v>
      </c>
      <c r="I25" s="33">
        <v>1049344</v>
      </c>
    </row>
    <row r="26" spans="1:9" ht="12.75" customHeight="1" x14ac:dyDescent="0.2">
      <c r="A26" s="199" t="s">
        <v>21</v>
      </c>
      <c r="B26" s="199"/>
      <c r="C26" s="199"/>
      <c r="D26" s="199"/>
      <c r="E26" s="199"/>
      <c r="F26" s="199"/>
      <c r="G26" s="15">
        <v>19</v>
      </c>
      <c r="H26" s="33">
        <v>3249917</v>
      </c>
      <c r="I26" s="33">
        <v>3183284</v>
      </c>
    </row>
    <row r="27" spans="1:9" ht="12.75" customHeight="1" x14ac:dyDescent="0.2">
      <c r="A27" s="203" t="s">
        <v>22</v>
      </c>
      <c r="B27" s="203"/>
      <c r="C27" s="203"/>
      <c r="D27" s="203"/>
      <c r="E27" s="203"/>
      <c r="F27" s="203"/>
      <c r="G27" s="16">
        <v>20</v>
      </c>
      <c r="H27" s="34">
        <f>SUM(H28:H37)</f>
        <v>19546037</v>
      </c>
      <c r="I27" s="34">
        <f>SUM(I28:I37)</f>
        <v>19692907</v>
      </c>
    </row>
    <row r="28" spans="1:9" ht="12.75" customHeight="1" x14ac:dyDescent="0.2">
      <c r="A28" s="199" t="s">
        <v>23</v>
      </c>
      <c r="B28" s="199"/>
      <c r="C28" s="199"/>
      <c r="D28" s="199"/>
      <c r="E28" s="199"/>
      <c r="F28" s="199"/>
      <c r="G28" s="15">
        <v>21</v>
      </c>
      <c r="H28" s="33">
        <v>0</v>
      </c>
      <c r="I28" s="33">
        <v>0</v>
      </c>
    </row>
    <row r="29" spans="1:9" ht="12.75" customHeight="1" x14ac:dyDescent="0.2">
      <c r="A29" s="199" t="s">
        <v>24</v>
      </c>
      <c r="B29" s="199"/>
      <c r="C29" s="199"/>
      <c r="D29" s="199"/>
      <c r="E29" s="199"/>
      <c r="F29" s="199"/>
      <c r="G29" s="15">
        <v>22</v>
      </c>
      <c r="H29" s="33">
        <v>0</v>
      </c>
      <c r="I29" s="33">
        <v>0</v>
      </c>
    </row>
    <row r="30" spans="1:9" ht="12.75" customHeight="1" x14ac:dyDescent="0.2">
      <c r="A30" s="199" t="s">
        <v>25</v>
      </c>
      <c r="B30" s="199"/>
      <c r="C30" s="199"/>
      <c r="D30" s="199"/>
      <c r="E30" s="199"/>
      <c r="F30" s="199"/>
      <c r="G30" s="15">
        <v>23</v>
      </c>
      <c r="H30" s="33">
        <v>0</v>
      </c>
      <c r="I30" s="33">
        <v>0</v>
      </c>
    </row>
    <row r="31" spans="1:9" ht="24" customHeight="1" x14ac:dyDescent="0.2">
      <c r="A31" s="199" t="s">
        <v>26</v>
      </c>
      <c r="B31" s="199"/>
      <c r="C31" s="199"/>
      <c r="D31" s="199"/>
      <c r="E31" s="199"/>
      <c r="F31" s="199"/>
      <c r="G31" s="15">
        <v>24</v>
      </c>
      <c r="H31" s="33">
        <v>0</v>
      </c>
      <c r="I31" s="33">
        <v>0</v>
      </c>
    </row>
    <row r="32" spans="1:9" ht="23.45" customHeight="1" x14ac:dyDescent="0.2">
      <c r="A32" s="199" t="s">
        <v>27</v>
      </c>
      <c r="B32" s="199"/>
      <c r="C32" s="199"/>
      <c r="D32" s="199"/>
      <c r="E32" s="199"/>
      <c r="F32" s="199"/>
      <c r="G32" s="15">
        <v>25</v>
      </c>
      <c r="H32" s="33">
        <v>0</v>
      </c>
      <c r="I32" s="33">
        <v>0</v>
      </c>
    </row>
    <row r="33" spans="1:9" ht="21.6" customHeight="1" x14ac:dyDescent="0.2">
      <c r="A33" s="199" t="s">
        <v>28</v>
      </c>
      <c r="B33" s="199"/>
      <c r="C33" s="199"/>
      <c r="D33" s="199"/>
      <c r="E33" s="199"/>
      <c r="F33" s="199"/>
      <c r="G33" s="15">
        <v>26</v>
      </c>
      <c r="H33" s="33">
        <v>0</v>
      </c>
      <c r="I33" s="33">
        <v>0</v>
      </c>
    </row>
    <row r="34" spans="1:9" ht="12.75" customHeight="1" x14ac:dyDescent="0.2">
      <c r="A34" s="199" t="s">
        <v>29</v>
      </c>
      <c r="B34" s="199"/>
      <c r="C34" s="199"/>
      <c r="D34" s="199"/>
      <c r="E34" s="199"/>
      <c r="F34" s="199"/>
      <c r="G34" s="15">
        <v>27</v>
      </c>
      <c r="H34" s="33">
        <v>253767</v>
      </c>
      <c r="I34" s="33">
        <v>1247212</v>
      </c>
    </row>
    <row r="35" spans="1:9" ht="12.75" customHeight="1" x14ac:dyDescent="0.2">
      <c r="A35" s="199" t="s">
        <v>30</v>
      </c>
      <c r="B35" s="199"/>
      <c r="C35" s="199"/>
      <c r="D35" s="199"/>
      <c r="E35" s="199"/>
      <c r="F35" s="199"/>
      <c r="G35" s="15">
        <v>28</v>
      </c>
      <c r="H35" s="33">
        <v>19192270</v>
      </c>
      <c r="I35" s="33">
        <v>18345695</v>
      </c>
    </row>
    <row r="36" spans="1:9" ht="12.75" customHeight="1" x14ac:dyDescent="0.2">
      <c r="A36" s="199" t="s">
        <v>31</v>
      </c>
      <c r="B36" s="199"/>
      <c r="C36" s="199"/>
      <c r="D36" s="199"/>
      <c r="E36" s="199"/>
      <c r="F36" s="199"/>
      <c r="G36" s="15">
        <v>29</v>
      </c>
      <c r="H36" s="33">
        <v>0</v>
      </c>
      <c r="I36" s="33">
        <v>0</v>
      </c>
    </row>
    <row r="37" spans="1:9" ht="12.75" customHeight="1" x14ac:dyDescent="0.2">
      <c r="A37" s="199" t="s">
        <v>32</v>
      </c>
      <c r="B37" s="199"/>
      <c r="C37" s="199"/>
      <c r="D37" s="199"/>
      <c r="E37" s="199"/>
      <c r="F37" s="199"/>
      <c r="G37" s="15">
        <v>30</v>
      </c>
      <c r="H37" s="33">
        <v>100000</v>
      </c>
      <c r="I37" s="33">
        <v>100000</v>
      </c>
    </row>
    <row r="38" spans="1:9" ht="12.75" customHeight="1" x14ac:dyDescent="0.2">
      <c r="A38" s="203" t="s">
        <v>33</v>
      </c>
      <c r="B38" s="203"/>
      <c r="C38" s="203"/>
      <c r="D38" s="203"/>
      <c r="E38" s="203"/>
      <c r="F38" s="203"/>
      <c r="G38" s="16">
        <v>31</v>
      </c>
      <c r="H38" s="34">
        <f>H39+H40+H41+H42</f>
        <v>0</v>
      </c>
      <c r="I38" s="34">
        <f>I39+I40+I41+I42</f>
        <v>0</v>
      </c>
    </row>
    <row r="39" spans="1:9" ht="12.75" customHeight="1" x14ac:dyDescent="0.2">
      <c r="A39" s="199" t="s">
        <v>34</v>
      </c>
      <c r="B39" s="199"/>
      <c r="C39" s="199"/>
      <c r="D39" s="199"/>
      <c r="E39" s="199"/>
      <c r="F39" s="199"/>
      <c r="G39" s="15">
        <v>32</v>
      </c>
      <c r="H39" s="33">
        <v>0</v>
      </c>
      <c r="I39" s="33">
        <v>0</v>
      </c>
    </row>
    <row r="40" spans="1:9" ht="12.75" customHeight="1" x14ac:dyDescent="0.2">
      <c r="A40" s="199" t="s">
        <v>35</v>
      </c>
      <c r="B40" s="199"/>
      <c r="C40" s="199"/>
      <c r="D40" s="199"/>
      <c r="E40" s="199"/>
      <c r="F40" s="199"/>
      <c r="G40" s="15">
        <v>33</v>
      </c>
      <c r="H40" s="33">
        <v>0</v>
      </c>
      <c r="I40" s="33">
        <v>0</v>
      </c>
    </row>
    <row r="41" spans="1:9" ht="12.75" customHeight="1" x14ac:dyDescent="0.2">
      <c r="A41" s="199" t="s">
        <v>36</v>
      </c>
      <c r="B41" s="199"/>
      <c r="C41" s="199"/>
      <c r="D41" s="199"/>
      <c r="E41" s="199"/>
      <c r="F41" s="199"/>
      <c r="G41" s="15">
        <v>34</v>
      </c>
      <c r="H41" s="33">
        <v>0</v>
      </c>
      <c r="I41" s="33">
        <v>0</v>
      </c>
    </row>
    <row r="42" spans="1:9" ht="12.75" customHeight="1" x14ac:dyDescent="0.2">
      <c r="A42" s="199" t="s">
        <v>37</v>
      </c>
      <c r="B42" s="199"/>
      <c r="C42" s="199"/>
      <c r="D42" s="199"/>
      <c r="E42" s="199"/>
      <c r="F42" s="199"/>
      <c r="G42" s="15">
        <v>35</v>
      </c>
      <c r="H42" s="33">
        <v>0</v>
      </c>
      <c r="I42" s="33">
        <v>0</v>
      </c>
    </row>
    <row r="43" spans="1:9" ht="12.75" customHeight="1" x14ac:dyDescent="0.2">
      <c r="A43" s="199" t="s">
        <v>38</v>
      </c>
      <c r="B43" s="199"/>
      <c r="C43" s="199"/>
      <c r="D43" s="199"/>
      <c r="E43" s="199"/>
      <c r="F43" s="199"/>
      <c r="G43" s="15">
        <v>36</v>
      </c>
      <c r="H43" s="33">
        <v>16671911</v>
      </c>
      <c r="I43" s="33">
        <v>15155925</v>
      </c>
    </row>
    <row r="44" spans="1:9" ht="12.75" customHeight="1" x14ac:dyDescent="0.2">
      <c r="A44" s="201" t="s">
        <v>382</v>
      </c>
      <c r="B44" s="201"/>
      <c r="C44" s="201"/>
      <c r="D44" s="201"/>
      <c r="E44" s="201"/>
      <c r="F44" s="201"/>
      <c r="G44" s="16">
        <v>37</v>
      </c>
      <c r="H44" s="34">
        <f>H45+H53+H60+H70</f>
        <v>1445790038</v>
      </c>
      <c r="I44" s="34">
        <f>I45+I53+I60+I70</f>
        <v>1655941455</v>
      </c>
    </row>
    <row r="45" spans="1:9" ht="12.75" customHeight="1" x14ac:dyDescent="0.2">
      <c r="A45" s="203" t="s">
        <v>39</v>
      </c>
      <c r="B45" s="203"/>
      <c r="C45" s="203"/>
      <c r="D45" s="203"/>
      <c r="E45" s="203"/>
      <c r="F45" s="203"/>
      <c r="G45" s="16">
        <v>38</v>
      </c>
      <c r="H45" s="34">
        <f>SUM(H46:H52)</f>
        <v>308878607</v>
      </c>
      <c r="I45" s="34">
        <f>SUM(I46:I52)</f>
        <v>319833022</v>
      </c>
    </row>
    <row r="46" spans="1:9" ht="12.75" customHeight="1" x14ac:dyDescent="0.2">
      <c r="A46" s="199" t="s">
        <v>40</v>
      </c>
      <c r="B46" s="199"/>
      <c r="C46" s="199"/>
      <c r="D46" s="199"/>
      <c r="E46" s="199"/>
      <c r="F46" s="199"/>
      <c r="G46" s="15">
        <v>39</v>
      </c>
      <c r="H46" s="33">
        <v>125207781</v>
      </c>
      <c r="I46" s="33">
        <v>126480171</v>
      </c>
    </row>
    <row r="47" spans="1:9" ht="12.75" customHeight="1" x14ac:dyDescent="0.2">
      <c r="A47" s="199" t="s">
        <v>41</v>
      </c>
      <c r="B47" s="199"/>
      <c r="C47" s="199"/>
      <c r="D47" s="199"/>
      <c r="E47" s="199"/>
      <c r="F47" s="199"/>
      <c r="G47" s="15">
        <v>40</v>
      </c>
      <c r="H47" s="33">
        <v>38847390</v>
      </c>
      <c r="I47" s="33">
        <v>37534347</v>
      </c>
    </row>
    <row r="48" spans="1:9" ht="12.75" customHeight="1" x14ac:dyDescent="0.2">
      <c r="A48" s="199" t="s">
        <v>42</v>
      </c>
      <c r="B48" s="199"/>
      <c r="C48" s="199"/>
      <c r="D48" s="199"/>
      <c r="E48" s="199"/>
      <c r="F48" s="199"/>
      <c r="G48" s="15">
        <v>41</v>
      </c>
      <c r="H48" s="33">
        <v>98217003</v>
      </c>
      <c r="I48" s="33">
        <v>98899174</v>
      </c>
    </row>
    <row r="49" spans="1:9" ht="12.75" customHeight="1" x14ac:dyDescent="0.2">
      <c r="A49" s="199" t="s">
        <v>43</v>
      </c>
      <c r="B49" s="199"/>
      <c r="C49" s="199"/>
      <c r="D49" s="199"/>
      <c r="E49" s="199"/>
      <c r="F49" s="199"/>
      <c r="G49" s="15">
        <v>42</v>
      </c>
      <c r="H49" s="33">
        <v>40737537</v>
      </c>
      <c r="I49" s="33">
        <v>49450084</v>
      </c>
    </row>
    <row r="50" spans="1:9" ht="12.75" customHeight="1" x14ac:dyDescent="0.2">
      <c r="A50" s="199" t="s">
        <v>44</v>
      </c>
      <c r="B50" s="199"/>
      <c r="C50" s="199"/>
      <c r="D50" s="199"/>
      <c r="E50" s="199"/>
      <c r="F50" s="199"/>
      <c r="G50" s="15">
        <v>43</v>
      </c>
      <c r="H50" s="33">
        <v>2241876</v>
      </c>
      <c r="I50" s="33">
        <v>3628977</v>
      </c>
    </row>
    <row r="51" spans="1:9" ht="12.75" customHeight="1" x14ac:dyDescent="0.2">
      <c r="A51" s="199" t="s">
        <v>45</v>
      </c>
      <c r="B51" s="199"/>
      <c r="C51" s="199"/>
      <c r="D51" s="199"/>
      <c r="E51" s="199"/>
      <c r="F51" s="199"/>
      <c r="G51" s="15">
        <v>44</v>
      </c>
      <c r="H51" s="33">
        <v>3627020</v>
      </c>
      <c r="I51" s="33">
        <v>3840269</v>
      </c>
    </row>
    <row r="52" spans="1:9" ht="12.75" customHeight="1" x14ac:dyDescent="0.2">
      <c r="A52" s="199" t="s">
        <v>46</v>
      </c>
      <c r="B52" s="199"/>
      <c r="C52" s="199"/>
      <c r="D52" s="199"/>
      <c r="E52" s="199"/>
      <c r="F52" s="199"/>
      <c r="G52" s="15">
        <v>45</v>
      </c>
      <c r="H52" s="33">
        <v>0</v>
      </c>
      <c r="I52" s="33">
        <v>0</v>
      </c>
    </row>
    <row r="53" spans="1:9" ht="12.75" customHeight="1" x14ac:dyDescent="0.2">
      <c r="A53" s="203" t="s">
        <v>47</v>
      </c>
      <c r="B53" s="203"/>
      <c r="C53" s="203"/>
      <c r="D53" s="203"/>
      <c r="E53" s="203"/>
      <c r="F53" s="203"/>
      <c r="G53" s="16">
        <v>46</v>
      </c>
      <c r="H53" s="34">
        <f>SUM(H54:H59)</f>
        <v>529083010</v>
      </c>
      <c r="I53" s="34">
        <f>SUM(I54:I59)</f>
        <v>528637890</v>
      </c>
    </row>
    <row r="54" spans="1:9" ht="12.75" customHeight="1" x14ac:dyDescent="0.2">
      <c r="A54" s="199" t="s">
        <v>48</v>
      </c>
      <c r="B54" s="199"/>
      <c r="C54" s="199"/>
      <c r="D54" s="199"/>
      <c r="E54" s="199"/>
      <c r="F54" s="199"/>
      <c r="G54" s="15">
        <v>47</v>
      </c>
      <c r="H54" s="33">
        <v>67643015</v>
      </c>
      <c r="I54" s="33">
        <v>62775971</v>
      </c>
    </row>
    <row r="55" spans="1:9" ht="12.75" customHeight="1" x14ac:dyDescent="0.2">
      <c r="A55" s="199" t="s">
        <v>49</v>
      </c>
      <c r="B55" s="199"/>
      <c r="C55" s="199"/>
      <c r="D55" s="199"/>
      <c r="E55" s="199"/>
      <c r="F55" s="199"/>
      <c r="G55" s="15">
        <v>48</v>
      </c>
      <c r="H55" s="33">
        <v>0</v>
      </c>
      <c r="I55" s="33">
        <v>0</v>
      </c>
    </row>
    <row r="56" spans="1:9" ht="12.75" customHeight="1" x14ac:dyDescent="0.2">
      <c r="A56" s="199" t="s">
        <v>50</v>
      </c>
      <c r="B56" s="199"/>
      <c r="C56" s="199"/>
      <c r="D56" s="199"/>
      <c r="E56" s="199"/>
      <c r="F56" s="199"/>
      <c r="G56" s="15">
        <v>49</v>
      </c>
      <c r="H56" s="33">
        <v>422901794</v>
      </c>
      <c r="I56" s="33">
        <v>428119753</v>
      </c>
    </row>
    <row r="57" spans="1:9" ht="12.75" customHeight="1" x14ac:dyDescent="0.2">
      <c r="A57" s="199" t="s">
        <v>51</v>
      </c>
      <c r="B57" s="199"/>
      <c r="C57" s="199"/>
      <c r="D57" s="199"/>
      <c r="E57" s="199"/>
      <c r="F57" s="199"/>
      <c r="G57" s="15">
        <v>50</v>
      </c>
      <c r="H57" s="33">
        <v>157889</v>
      </c>
      <c r="I57" s="33">
        <v>195709</v>
      </c>
    </row>
    <row r="58" spans="1:9" ht="12.75" customHeight="1" x14ac:dyDescent="0.2">
      <c r="A58" s="199" t="s">
        <v>52</v>
      </c>
      <c r="B58" s="199"/>
      <c r="C58" s="199"/>
      <c r="D58" s="199"/>
      <c r="E58" s="199"/>
      <c r="F58" s="199"/>
      <c r="G58" s="15">
        <v>51</v>
      </c>
      <c r="H58" s="33">
        <v>14301186</v>
      </c>
      <c r="I58" s="33">
        <v>14277033</v>
      </c>
    </row>
    <row r="59" spans="1:9" ht="12.75" customHeight="1" x14ac:dyDescent="0.2">
      <c r="A59" s="199" t="s">
        <v>53</v>
      </c>
      <c r="B59" s="199"/>
      <c r="C59" s="199"/>
      <c r="D59" s="199"/>
      <c r="E59" s="199"/>
      <c r="F59" s="199"/>
      <c r="G59" s="15">
        <v>52</v>
      </c>
      <c r="H59" s="33">
        <v>24079126</v>
      </c>
      <c r="I59" s="33">
        <v>23269424</v>
      </c>
    </row>
    <row r="60" spans="1:9" ht="12.75" customHeight="1" x14ac:dyDescent="0.2">
      <c r="A60" s="203" t="s">
        <v>54</v>
      </c>
      <c r="B60" s="203"/>
      <c r="C60" s="203"/>
      <c r="D60" s="203"/>
      <c r="E60" s="203"/>
      <c r="F60" s="203"/>
      <c r="G60" s="16">
        <v>53</v>
      </c>
      <c r="H60" s="34">
        <f>SUM(H61:H69)</f>
        <v>259655984</v>
      </c>
      <c r="I60" s="34">
        <f>SUM(I61:I69)</f>
        <v>330352036</v>
      </c>
    </row>
    <row r="61" spans="1:9" ht="12.75" customHeight="1" x14ac:dyDescent="0.2">
      <c r="A61" s="199" t="s">
        <v>23</v>
      </c>
      <c r="B61" s="199"/>
      <c r="C61" s="199"/>
      <c r="D61" s="199"/>
      <c r="E61" s="199"/>
      <c r="F61" s="199"/>
      <c r="G61" s="15">
        <v>54</v>
      </c>
      <c r="H61" s="33">
        <v>0</v>
      </c>
      <c r="I61" s="33">
        <v>0</v>
      </c>
    </row>
    <row r="62" spans="1:9" ht="27.6" customHeight="1" x14ac:dyDescent="0.2">
      <c r="A62" s="199" t="s">
        <v>24</v>
      </c>
      <c r="B62" s="199"/>
      <c r="C62" s="199"/>
      <c r="D62" s="199"/>
      <c r="E62" s="199"/>
      <c r="F62" s="199"/>
      <c r="G62" s="15">
        <v>55</v>
      </c>
      <c r="H62" s="33">
        <v>0</v>
      </c>
      <c r="I62" s="33">
        <v>0</v>
      </c>
    </row>
    <row r="63" spans="1:9" ht="12.75" customHeight="1" x14ac:dyDescent="0.2">
      <c r="A63" s="199" t="s">
        <v>25</v>
      </c>
      <c r="B63" s="199"/>
      <c r="C63" s="199"/>
      <c r="D63" s="199"/>
      <c r="E63" s="199"/>
      <c r="F63" s="199"/>
      <c r="G63" s="15">
        <v>56</v>
      </c>
      <c r="H63" s="33">
        <v>247503823</v>
      </c>
      <c r="I63" s="33">
        <v>318489316</v>
      </c>
    </row>
    <row r="64" spans="1:9" ht="25.9" customHeight="1" x14ac:dyDescent="0.2">
      <c r="A64" s="199" t="s">
        <v>55</v>
      </c>
      <c r="B64" s="199"/>
      <c r="C64" s="199"/>
      <c r="D64" s="199"/>
      <c r="E64" s="199"/>
      <c r="F64" s="199"/>
      <c r="G64" s="15">
        <v>57</v>
      </c>
      <c r="H64" s="33">
        <v>0</v>
      </c>
      <c r="I64" s="33">
        <v>0</v>
      </c>
    </row>
    <row r="65" spans="1:9" ht="21.6" customHeight="1" x14ac:dyDescent="0.2">
      <c r="A65" s="199" t="s">
        <v>27</v>
      </c>
      <c r="B65" s="199"/>
      <c r="C65" s="199"/>
      <c r="D65" s="199"/>
      <c r="E65" s="199"/>
      <c r="F65" s="199"/>
      <c r="G65" s="15">
        <v>58</v>
      </c>
      <c r="H65" s="33">
        <v>0</v>
      </c>
      <c r="I65" s="33">
        <v>0</v>
      </c>
    </row>
    <row r="66" spans="1:9" ht="21.6" customHeight="1" x14ac:dyDescent="0.2">
      <c r="A66" s="199" t="s">
        <v>28</v>
      </c>
      <c r="B66" s="199"/>
      <c r="C66" s="199"/>
      <c r="D66" s="199"/>
      <c r="E66" s="199"/>
      <c r="F66" s="199"/>
      <c r="G66" s="15">
        <v>59</v>
      </c>
      <c r="H66" s="33">
        <v>0</v>
      </c>
      <c r="I66" s="33">
        <v>0</v>
      </c>
    </row>
    <row r="67" spans="1:9" ht="12.75" customHeight="1" x14ac:dyDescent="0.2">
      <c r="A67" s="199" t="s">
        <v>29</v>
      </c>
      <c r="B67" s="199"/>
      <c r="C67" s="199"/>
      <c r="D67" s="199"/>
      <c r="E67" s="199"/>
      <c r="F67" s="199"/>
      <c r="G67" s="15">
        <v>60</v>
      </c>
      <c r="H67" s="33">
        <v>0</v>
      </c>
      <c r="I67" s="33">
        <v>0</v>
      </c>
    </row>
    <row r="68" spans="1:9" ht="12.75" customHeight="1" x14ac:dyDescent="0.2">
      <c r="A68" s="199" t="s">
        <v>30</v>
      </c>
      <c r="B68" s="199"/>
      <c r="C68" s="199"/>
      <c r="D68" s="199"/>
      <c r="E68" s="199"/>
      <c r="F68" s="199"/>
      <c r="G68" s="15">
        <v>61</v>
      </c>
      <c r="H68" s="33">
        <f>259655984-247503823</f>
        <v>12152161</v>
      </c>
      <c r="I68" s="33">
        <v>11862720</v>
      </c>
    </row>
    <row r="69" spans="1:9" ht="12.75" customHeight="1" x14ac:dyDescent="0.2">
      <c r="A69" s="199" t="s">
        <v>56</v>
      </c>
      <c r="B69" s="199"/>
      <c r="C69" s="199"/>
      <c r="D69" s="199"/>
      <c r="E69" s="199"/>
      <c r="F69" s="199"/>
      <c r="G69" s="15">
        <v>62</v>
      </c>
      <c r="H69" s="33">
        <v>0</v>
      </c>
      <c r="I69" s="33">
        <v>0</v>
      </c>
    </row>
    <row r="70" spans="1:9" ht="12.75" customHeight="1" x14ac:dyDescent="0.2">
      <c r="A70" s="199" t="s">
        <v>57</v>
      </c>
      <c r="B70" s="199"/>
      <c r="C70" s="199"/>
      <c r="D70" s="199"/>
      <c r="E70" s="199"/>
      <c r="F70" s="199"/>
      <c r="G70" s="15">
        <v>63</v>
      </c>
      <c r="H70" s="33">
        <v>348172437</v>
      </c>
      <c r="I70" s="33">
        <v>477118507</v>
      </c>
    </row>
    <row r="71" spans="1:9" ht="12.75" customHeight="1" x14ac:dyDescent="0.2">
      <c r="A71" s="200" t="s">
        <v>58</v>
      </c>
      <c r="B71" s="200"/>
      <c r="C71" s="200"/>
      <c r="D71" s="200"/>
      <c r="E71" s="200"/>
      <c r="F71" s="200"/>
      <c r="G71" s="15">
        <v>64</v>
      </c>
      <c r="H71" s="33">
        <v>0</v>
      </c>
      <c r="I71" s="33">
        <v>0</v>
      </c>
    </row>
    <row r="72" spans="1:9" ht="12.75" customHeight="1" x14ac:dyDescent="0.2">
      <c r="A72" s="201" t="s">
        <v>383</v>
      </c>
      <c r="B72" s="201"/>
      <c r="C72" s="201"/>
      <c r="D72" s="201"/>
      <c r="E72" s="201"/>
      <c r="F72" s="201"/>
      <c r="G72" s="16">
        <v>65</v>
      </c>
      <c r="H72" s="34">
        <f>H8+H9+H44+H71</f>
        <v>2597511370</v>
      </c>
      <c r="I72" s="34">
        <f>I8+I9+I44+I71</f>
        <v>2821639077</v>
      </c>
    </row>
    <row r="73" spans="1:9" ht="12.75" customHeight="1" x14ac:dyDescent="0.2">
      <c r="A73" s="200" t="s">
        <v>59</v>
      </c>
      <c r="B73" s="200"/>
      <c r="C73" s="200"/>
      <c r="D73" s="200"/>
      <c r="E73" s="200"/>
      <c r="F73" s="200"/>
      <c r="G73" s="15">
        <v>66</v>
      </c>
      <c r="H73" s="33">
        <v>0</v>
      </c>
      <c r="I73" s="33">
        <v>0</v>
      </c>
    </row>
    <row r="74" spans="1:9" x14ac:dyDescent="0.2">
      <c r="A74" s="204" t="s">
        <v>60</v>
      </c>
      <c r="B74" s="205"/>
      <c r="C74" s="205"/>
      <c r="D74" s="205"/>
      <c r="E74" s="205"/>
      <c r="F74" s="205"/>
      <c r="G74" s="205"/>
      <c r="H74" s="205"/>
      <c r="I74" s="205"/>
    </row>
    <row r="75" spans="1:9" ht="12.75" customHeight="1" x14ac:dyDescent="0.2">
      <c r="A75" s="201" t="s">
        <v>384</v>
      </c>
      <c r="B75" s="201"/>
      <c r="C75" s="201"/>
      <c r="D75" s="201"/>
      <c r="E75" s="201"/>
      <c r="F75" s="201"/>
      <c r="G75" s="16">
        <v>67</v>
      </c>
      <c r="H75" s="34">
        <f>H76+H77+H78+H84+H85+H89+H92+H95</f>
        <v>1915931833</v>
      </c>
      <c r="I75" s="34">
        <f>I76+I77+I78+I84+I85+I89+I92+I95</f>
        <v>2075108942</v>
      </c>
    </row>
    <row r="76" spans="1:9" ht="12.75" customHeight="1" x14ac:dyDescent="0.2">
      <c r="A76" s="199" t="s">
        <v>61</v>
      </c>
      <c r="B76" s="199"/>
      <c r="C76" s="199"/>
      <c r="D76" s="199"/>
      <c r="E76" s="199"/>
      <c r="F76" s="199"/>
      <c r="G76" s="15">
        <v>68</v>
      </c>
      <c r="H76" s="33">
        <v>300000000</v>
      </c>
      <c r="I76" s="33">
        <v>300000000</v>
      </c>
    </row>
    <row r="77" spans="1:9" ht="12.75" customHeight="1" x14ac:dyDescent="0.2">
      <c r="A77" s="199" t="s">
        <v>62</v>
      </c>
      <c r="B77" s="199"/>
      <c r="C77" s="199"/>
      <c r="D77" s="199"/>
      <c r="E77" s="199"/>
      <c r="F77" s="199"/>
      <c r="G77" s="15">
        <v>69</v>
      </c>
      <c r="H77" s="33">
        <v>0</v>
      </c>
      <c r="I77" s="33">
        <v>0</v>
      </c>
    </row>
    <row r="78" spans="1:9" ht="12.75" customHeight="1" x14ac:dyDescent="0.2">
      <c r="A78" s="203" t="s">
        <v>63</v>
      </c>
      <c r="B78" s="203"/>
      <c r="C78" s="203"/>
      <c r="D78" s="203"/>
      <c r="E78" s="203"/>
      <c r="F78" s="203"/>
      <c r="G78" s="16">
        <v>70</v>
      </c>
      <c r="H78" s="34">
        <f>SUM(H79:H83)</f>
        <v>17436048</v>
      </c>
      <c r="I78" s="34">
        <f>SUM(I79:I83)</f>
        <v>15047184</v>
      </c>
    </row>
    <row r="79" spans="1:9" ht="12.75" customHeight="1" x14ac:dyDescent="0.2">
      <c r="A79" s="199" t="s">
        <v>64</v>
      </c>
      <c r="B79" s="199"/>
      <c r="C79" s="199"/>
      <c r="D79" s="199"/>
      <c r="E79" s="199"/>
      <c r="F79" s="199"/>
      <c r="G79" s="15">
        <v>71</v>
      </c>
      <c r="H79" s="33">
        <v>15000000</v>
      </c>
      <c r="I79" s="33">
        <v>15000000</v>
      </c>
    </row>
    <row r="80" spans="1:9" ht="12.75" customHeight="1" x14ac:dyDescent="0.2">
      <c r="A80" s="199" t="s">
        <v>65</v>
      </c>
      <c r="B80" s="199"/>
      <c r="C80" s="199"/>
      <c r="D80" s="199"/>
      <c r="E80" s="199"/>
      <c r="F80" s="199"/>
      <c r="G80" s="15">
        <v>72</v>
      </c>
      <c r="H80" s="33">
        <v>86680</v>
      </c>
      <c r="I80" s="33">
        <v>86680</v>
      </c>
    </row>
    <row r="81" spans="1:9" ht="12.75" customHeight="1" x14ac:dyDescent="0.2">
      <c r="A81" s="199" t="s">
        <v>66</v>
      </c>
      <c r="B81" s="199"/>
      <c r="C81" s="199"/>
      <c r="D81" s="199"/>
      <c r="E81" s="199"/>
      <c r="F81" s="199"/>
      <c r="G81" s="15">
        <v>73</v>
      </c>
      <c r="H81" s="33">
        <v>-86680</v>
      </c>
      <c r="I81" s="33">
        <v>-86680</v>
      </c>
    </row>
    <row r="82" spans="1:9" ht="12.75" customHeight="1" x14ac:dyDescent="0.2">
      <c r="A82" s="199" t="s">
        <v>67</v>
      </c>
      <c r="B82" s="199"/>
      <c r="C82" s="199"/>
      <c r="D82" s="199"/>
      <c r="E82" s="199"/>
      <c r="F82" s="199"/>
      <c r="G82" s="15">
        <v>74</v>
      </c>
      <c r="H82" s="33">
        <v>0</v>
      </c>
      <c r="I82" s="33">
        <v>0</v>
      </c>
    </row>
    <row r="83" spans="1:9" ht="12.75" customHeight="1" x14ac:dyDescent="0.2">
      <c r="A83" s="199" t="s">
        <v>68</v>
      </c>
      <c r="B83" s="199"/>
      <c r="C83" s="199"/>
      <c r="D83" s="199"/>
      <c r="E83" s="199"/>
      <c r="F83" s="199"/>
      <c r="G83" s="15">
        <v>75</v>
      </c>
      <c r="H83" s="33">
        <v>2436048</v>
      </c>
      <c r="I83" s="33">
        <v>47184</v>
      </c>
    </row>
    <row r="84" spans="1:9" ht="12.75" customHeight="1" x14ac:dyDescent="0.2">
      <c r="A84" s="202" t="s">
        <v>69</v>
      </c>
      <c r="B84" s="202"/>
      <c r="C84" s="202"/>
      <c r="D84" s="202"/>
      <c r="E84" s="202"/>
      <c r="F84" s="202"/>
      <c r="G84" s="118">
        <v>76</v>
      </c>
      <c r="H84" s="119">
        <v>0</v>
      </c>
      <c r="I84" s="119">
        <v>0</v>
      </c>
    </row>
    <row r="85" spans="1:9" ht="12.75" customHeight="1" x14ac:dyDescent="0.2">
      <c r="A85" s="203" t="s">
        <v>70</v>
      </c>
      <c r="B85" s="203"/>
      <c r="C85" s="203"/>
      <c r="D85" s="203"/>
      <c r="E85" s="203"/>
      <c r="F85" s="203"/>
      <c r="G85" s="16">
        <v>77</v>
      </c>
      <c r="H85" s="34">
        <f>H86+H87+H88</f>
        <v>0</v>
      </c>
      <c r="I85" s="34">
        <f>I86+I87+I88</f>
        <v>0</v>
      </c>
    </row>
    <row r="86" spans="1:9" ht="12.75" customHeight="1" x14ac:dyDescent="0.2">
      <c r="A86" s="199" t="s">
        <v>71</v>
      </c>
      <c r="B86" s="199"/>
      <c r="C86" s="199"/>
      <c r="D86" s="199"/>
      <c r="E86" s="199"/>
      <c r="F86" s="199"/>
      <c r="G86" s="15">
        <v>78</v>
      </c>
      <c r="H86" s="33">
        <v>0</v>
      </c>
      <c r="I86" s="33">
        <v>0</v>
      </c>
    </row>
    <row r="87" spans="1:9" ht="12.75" customHeight="1" x14ac:dyDescent="0.2">
      <c r="A87" s="199" t="s">
        <v>72</v>
      </c>
      <c r="B87" s="199"/>
      <c r="C87" s="199"/>
      <c r="D87" s="199"/>
      <c r="E87" s="199"/>
      <c r="F87" s="199"/>
      <c r="G87" s="15">
        <v>79</v>
      </c>
      <c r="H87" s="33">
        <v>0</v>
      </c>
      <c r="I87" s="33">
        <v>0</v>
      </c>
    </row>
    <row r="88" spans="1:9" ht="12.75" customHeight="1" x14ac:dyDescent="0.2">
      <c r="A88" s="199" t="s">
        <v>73</v>
      </c>
      <c r="B88" s="199"/>
      <c r="C88" s="199"/>
      <c r="D88" s="199"/>
      <c r="E88" s="199"/>
      <c r="F88" s="199"/>
      <c r="G88" s="15">
        <v>80</v>
      </c>
      <c r="H88" s="33">
        <v>0</v>
      </c>
      <c r="I88" s="33">
        <v>0</v>
      </c>
    </row>
    <row r="89" spans="1:9" ht="12.75" customHeight="1" x14ac:dyDescent="0.2">
      <c r="A89" s="203" t="s">
        <v>74</v>
      </c>
      <c r="B89" s="203"/>
      <c r="C89" s="203"/>
      <c r="D89" s="203"/>
      <c r="E89" s="203"/>
      <c r="F89" s="203"/>
      <c r="G89" s="16">
        <v>81</v>
      </c>
      <c r="H89" s="34">
        <f>H90-H91</f>
        <v>1443228218</v>
      </c>
      <c r="I89" s="34">
        <f>I90-I91</f>
        <v>1602887517</v>
      </c>
    </row>
    <row r="90" spans="1:9" ht="12.75" customHeight="1" x14ac:dyDescent="0.2">
      <c r="A90" s="199" t="s">
        <v>75</v>
      </c>
      <c r="B90" s="199"/>
      <c r="C90" s="199"/>
      <c r="D90" s="199"/>
      <c r="E90" s="199"/>
      <c r="F90" s="199"/>
      <c r="G90" s="15">
        <v>82</v>
      </c>
      <c r="H90" s="33">
        <v>1443228218</v>
      </c>
      <c r="I90" s="33">
        <v>1602887517</v>
      </c>
    </row>
    <row r="91" spans="1:9" ht="12.75" customHeight="1" x14ac:dyDescent="0.2">
      <c r="A91" s="199" t="s">
        <v>76</v>
      </c>
      <c r="B91" s="199"/>
      <c r="C91" s="199"/>
      <c r="D91" s="199"/>
      <c r="E91" s="199"/>
      <c r="F91" s="199"/>
      <c r="G91" s="15">
        <v>83</v>
      </c>
      <c r="H91" s="33">
        <v>0</v>
      </c>
      <c r="I91" s="33">
        <v>0</v>
      </c>
    </row>
    <row r="92" spans="1:9" ht="12.75" customHeight="1" x14ac:dyDescent="0.2">
      <c r="A92" s="203" t="s">
        <v>77</v>
      </c>
      <c r="B92" s="203"/>
      <c r="C92" s="203"/>
      <c r="D92" s="203"/>
      <c r="E92" s="203"/>
      <c r="F92" s="203"/>
      <c r="G92" s="16">
        <v>84</v>
      </c>
      <c r="H92" s="34">
        <f>H93-H94</f>
        <v>155267567</v>
      </c>
      <c r="I92" s="34">
        <f>I93-I94</f>
        <v>157174241</v>
      </c>
    </row>
    <row r="93" spans="1:9" ht="12.75" customHeight="1" x14ac:dyDescent="0.2">
      <c r="A93" s="199" t="s">
        <v>78</v>
      </c>
      <c r="B93" s="199"/>
      <c r="C93" s="199"/>
      <c r="D93" s="199"/>
      <c r="E93" s="199"/>
      <c r="F93" s="199"/>
      <c r="G93" s="15">
        <v>85</v>
      </c>
      <c r="H93" s="33">
        <v>155267567</v>
      </c>
      <c r="I93" s="33">
        <v>157174241</v>
      </c>
    </row>
    <row r="94" spans="1:9" ht="12.75" customHeight="1" x14ac:dyDescent="0.2">
      <c r="A94" s="199" t="s">
        <v>79</v>
      </c>
      <c r="B94" s="199"/>
      <c r="C94" s="199"/>
      <c r="D94" s="199"/>
      <c r="E94" s="199"/>
      <c r="F94" s="199"/>
      <c r="G94" s="15">
        <v>86</v>
      </c>
      <c r="H94" s="33">
        <v>0</v>
      </c>
      <c r="I94" s="33">
        <v>0</v>
      </c>
    </row>
    <row r="95" spans="1:9" ht="12.75" customHeight="1" x14ac:dyDescent="0.2">
      <c r="A95" s="199" t="s">
        <v>80</v>
      </c>
      <c r="B95" s="199"/>
      <c r="C95" s="199"/>
      <c r="D95" s="199"/>
      <c r="E95" s="199"/>
      <c r="F95" s="199"/>
      <c r="G95" s="15">
        <v>87</v>
      </c>
      <c r="H95" s="33">
        <v>0</v>
      </c>
      <c r="I95" s="33">
        <v>0</v>
      </c>
    </row>
    <row r="96" spans="1:9" ht="12.75" customHeight="1" x14ac:dyDescent="0.2">
      <c r="A96" s="201" t="s">
        <v>385</v>
      </c>
      <c r="B96" s="201"/>
      <c r="C96" s="201"/>
      <c r="D96" s="201"/>
      <c r="E96" s="201"/>
      <c r="F96" s="201"/>
      <c r="G96" s="16">
        <v>88</v>
      </c>
      <c r="H96" s="34">
        <f>SUM(H97:H102)</f>
        <v>34323236</v>
      </c>
      <c r="I96" s="34">
        <f>SUM(I97:I102)</f>
        <v>33735863</v>
      </c>
    </row>
    <row r="97" spans="1:9" ht="12.75" customHeight="1" x14ac:dyDescent="0.2">
      <c r="A97" s="199" t="s">
        <v>81</v>
      </c>
      <c r="B97" s="199"/>
      <c r="C97" s="199"/>
      <c r="D97" s="199"/>
      <c r="E97" s="199"/>
      <c r="F97" s="199"/>
      <c r="G97" s="15">
        <v>89</v>
      </c>
      <c r="H97" s="33">
        <v>19959058</v>
      </c>
      <c r="I97" s="33">
        <v>22382110</v>
      </c>
    </row>
    <row r="98" spans="1:9" ht="12.75" customHeight="1" x14ac:dyDescent="0.2">
      <c r="A98" s="199" t="s">
        <v>82</v>
      </c>
      <c r="B98" s="199"/>
      <c r="C98" s="199"/>
      <c r="D98" s="199"/>
      <c r="E98" s="199"/>
      <c r="F98" s="199"/>
      <c r="G98" s="15">
        <v>90</v>
      </c>
      <c r="H98" s="33">
        <v>0</v>
      </c>
      <c r="I98" s="33">
        <v>0</v>
      </c>
    </row>
    <row r="99" spans="1:9" ht="12.75" customHeight="1" x14ac:dyDescent="0.2">
      <c r="A99" s="199" t="s">
        <v>83</v>
      </c>
      <c r="B99" s="199"/>
      <c r="C99" s="199"/>
      <c r="D99" s="199"/>
      <c r="E99" s="199"/>
      <c r="F99" s="199"/>
      <c r="G99" s="15">
        <v>91</v>
      </c>
      <c r="H99" s="33">
        <v>14364178</v>
      </c>
      <c r="I99" s="33">
        <v>11353753</v>
      </c>
    </row>
    <row r="100" spans="1:9" ht="12.75" customHeight="1" x14ac:dyDescent="0.2">
      <c r="A100" s="199" t="s">
        <v>84</v>
      </c>
      <c r="B100" s="199"/>
      <c r="C100" s="199"/>
      <c r="D100" s="199"/>
      <c r="E100" s="199"/>
      <c r="F100" s="199"/>
      <c r="G100" s="15">
        <v>92</v>
      </c>
      <c r="H100" s="33">
        <v>0</v>
      </c>
      <c r="I100" s="33">
        <v>0</v>
      </c>
    </row>
    <row r="101" spans="1:9" ht="12.75" customHeight="1" x14ac:dyDescent="0.2">
      <c r="A101" s="199" t="s">
        <v>85</v>
      </c>
      <c r="B101" s="199"/>
      <c r="C101" s="199"/>
      <c r="D101" s="199"/>
      <c r="E101" s="199"/>
      <c r="F101" s="199"/>
      <c r="G101" s="15">
        <v>93</v>
      </c>
      <c r="H101" s="33">
        <v>0</v>
      </c>
      <c r="I101" s="33">
        <v>0</v>
      </c>
    </row>
    <row r="102" spans="1:9" ht="12.75" customHeight="1" x14ac:dyDescent="0.2">
      <c r="A102" s="199" t="s">
        <v>86</v>
      </c>
      <c r="B102" s="199"/>
      <c r="C102" s="199"/>
      <c r="D102" s="199"/>
      <c r="E102" s="199"/>
      <c r="F102" s="199"/>
      <c r="G102" s="15">
        <v>94</v>
      </c>
      <c r="H102" s="33">
        <v>0</v>
      </c>
      <c r="I102" s="33">
        <v>0</v>
      </c>
    </row>
    <row r="103" spans="1:9" ht="12.75" customHeight="1" x14ac:dyDescent="0.2">
      <c r="A103" s="201" t="s">
        <v>386</v>
      </c>
      <c r="B103" s="201"/>
      <c r="C103" s="201"/>
      <c r="D103" s="201"/>
      <c r="E103" s="201"/>
      <c r="F103" s="201"/>
      <c r="G103" s="16">
        <v>95</v>
      </c>
      <c r="H103" s="34">
        <f>SUM(H104:H114)</f>
        <v>35837801</v>
      </c>
      <c r="I103" s="34">
        <f>SUM(I104:I114)</f>
        <v>48473944</v>
      </c>
    </row>
    <row r="104" spans="1:9" ht="12.75" customHeight="1" x14ac:dyDescent="0.2">
      <c r="A104" s="199" t="s">
        <v>87</v>
      </c>
      <c r="B104" s="199"/>
      <c r="C104" s="199"/>
      <c r="D104" s="199"/>
      <c r="E104" s="199"/>
      <c r="F104" s="199"/>
      <c r="G104" s="15">
        <v>96</v>
      </c>
      <c r="H104" s="33">
        <v>0</v>
      </c>
      <c r="I104" s="33">
        <v>0</v>
      </c>
    </row>
    <row r="105" spans="1:9" ht="24.6" customHeight="1" x14ac:dyDescent="0.2">
      <c r="A105" s="199" t="s">
        <v>88</v>
      </c>
      <c r="B105" s="199"/>
      <c r="C105" s="199"/>
      <c r="D105" s="199"/>
      <c r="E105" s="199"/>
      <c r="F105" s="199"/>
      <c r="G105" s="15">
        <v>97</v>
      </c>
      <c r="H105" s="33">
        <v>0</v>
      </c>
      <c r="I105" s="33">
        <v>0</v>
      </c>
    </row>
    <row r="106" spans="1:9" ht="12.75" customHeight="1" x14ac:dyDescent="0.2">
      <c r="A106" s="199" t="s">
        <v>89</v>
      </c>
      <c r="B106" s="199"/>
      <c r="C106" s="199"/>
      <c r="D106" s="199"/>
      <c r="E106" s="199"/>
      <c r="F106" s="199"/>
      <c r="G106" s="15">
        <v>98</v>
      </c>
      <c r="H106" s="33">
        <v>0</v>
      </c>
      <c r="I106" s="33">
        <v>0</v>
      </c>
    </row>
    <row r="107" spans="1:9" ht="21.6" customHeight="1" x14ac:dyDescent="0.2">
      <c r="A107" s="199" t="s">
        <v>90</v>
      </c>
      <c r="B107" s="199"/>
      <c r="C107" s="199"/>
      <c r="D107" s="199"/>
      <c r="E107" s="199"/>
      <c r="F107" s="199"/>
      <c r="G107" s="15">
        <v>99</v>
      </c>
      <c r="H107" s="33">
        <v>0</v>
      </c>
      <c r="I107" s="33">
        <v>0</v>
      </c>
    </row>
    <row r="108" spans="1:9" ht="12.75" customHeight="1" x14ac:dyDescent="0.2">
      <c r="A108" s="199" t="s">
        <v>91</v>
      </c>
      <c r="B108" s="199"/>
      <c r="C108" s="199"/>
      <c r="D108" s="199"/>
      <c r="E108" s="199"/>
      <c r="F108" s="199"/>
      <c r="G108" s="15">
        <v>100</v>
      </c>
      <c r="H108" s="33">
        <v>0</v>
      </c>
      <c r="I108" s="33">
        <v>0</v>
      </c>
    </row>
    <row r="109" spans="1:9" ht="12.75" customHeight="1" x14ac:dyDescent="0.2">
      <c r="A109" s="199" t="s">
        <v>92</v>
      </c>
      <c r="B109" s="199"/>
      <c r="C109" s="199"/>
      <c r="D109" s="199"/>
      <c r="E109" s="199"/>
      <c r="F109" s="199"/>
      <c r="G109" s="15">
        <v>101</v>
      </c>
      <c r="H109" s="33">
        <v>0</v>
      </c>
      <c r="I109" s="33">
        <v>0</v>
      </c>
    </row>
    <row r="110" spans="1:9" ht="12.75" customHeight="1" x14ac:dyDescent="0.2">
      <c r="A110" s="199" t="s">
        <v>93</v>
      </c>
      <c r="B110" s="199"/>
      <c r="C110" s="199"/>
      <c r="D110" s="199"/>
      <c r="E110" s="199"/>
      <c r="F110" s="199"/>
      <c r="G110" s="15">
        <v>102</v>
      </c>
      <c r="H110" s="33">
        <v>0</v>
      </c>
      <c r="I110" s="33">
        <v>0</v>
      </c>
    </row>
    <row r="111" spans="1:9" ht="12.75" customHeight="1" x14ac:dyDescent="0.2">
      <c r="A111" s="199" t="s">
        <v>94</v>
      </c>
      <c r="B111" s="199"/>
      <c r="C111" s="199"/>
      <c r="D111" s="199"/>
      <c r="E111" s="199"/>
      <c r="F111" s="199"/>
      <c r="G111" s="15">
        <v>103</v>
      </c>
      <c r="H111" s="33">
        <v>0</v>
      </c>
      <c r="I111" s="33">
        <v>0</v>
      </c>
    </row>
    <row r="112" spans="1:9" ht="12.75" customHeight="1" x14ac:dyDescent="0.2">
      <c r="A112" s="199" t="s">
        <v>95</v>
      </c>
      <c r="B112" s="199"/>
      <c r="C112" s="199"/>
      <c r="D112" s="199"/>
      <c r="E112" s="199"/>
      <c r="F112" s="199"/>
      <c r="G112" s="15">
        <v>104</v>
      </c>
      <c r="H112" s="33">
        <v>0</v>
      </c>
      <c r="I112" s="33">
        <v>0</v>
      </c>
    </row>
    <row r="113" spans="1:9" ht="12.75" customHeight="1" x14ac:dyDescent="0.2">
      <c r="A113" s="199" t="s">
        <v>96</v>
      </c>
      <c r="B113" s="199"/>
      <c r="C113" s="199"/>
      <c r="D113" s="199"/>
      <c r="E113" s="199"/>
      <c r="F113" s="199"/>
      <c r="G113" s="15">
        <v>105</v>
      </c>
      <c r="H113" s="33">
        <v>12468118</v>
      </c>
      <c r="I113" s="33">
        <v>25265284</v>
      </c>
    </row>
    <row r="114" spans="1:9" ht="12.75" customHeight="1" x14ac:dyDescent="0.2">
      <c r="A114" s="199" t="s">
        <v>97</v>
      </c>
      <c r="B114" s="199"/>
      <c r="C114" s="199"/>
      <c r="D114" s="199"/>
      <c r="E114" s="199"/>
      <c r="F114" s="199"/>
      <c r="G114" s="15">
        <v>106</v>
      </c>
      <c r="H114" s="33">
        <v>23369683</v>
      </c>
      <c r="I114" s="33">
        <v>23208660</v>
      </c>
    </row>
    <row r="115" spans="1:9" ht="12.75" customHeight="1" x14ac:dyDescent="0.2">
      <c r="A115" s="201" t="s">
        <v>387</v>
      </c>
      <c r="B115" s="201"/>
      <c r="C115" s="201"/>
      <c r="D115" s="201"/>
      <c r="E115" s="201"/>
      <c r="F115" s="201"/>
      <c r="G115" s="16">
        <v>107</v>
      </c>
      <c r="H115" s="34">
        <f>SUM(H116:H129)</f>
        <v>611418500</v>
      </c>
      <c r="I115" s="34">
        <f>SUM(I116:I129)</f>
        <v>664320328</v>
      </c>
    </row>
    <row r="116" spans="1:9" ht="12.75" customHeight="1" x14ac:dyDescent="0.2">
      <c r="A116" s="199" t="s">
        <v>87</v>
      </c>
      <c r="B116" s="199"/>
      <c r="C116" s="199"/>
      <c r="D116" s="199"/>
      <c r="E116" s="199"/>
      <c r="F116" s="199"/>
      <c r="G116" s="15">
        <v>108</v>
      </c>
      <c r="H116" s="33">
        <v>42949930</v>
      </c>
      <c r="I116" s="33">
        <v>53250608</v>
      </c>
    </row>
    <row r="117" spans="1:9" ht="22.15" customHeight="1" x14ac:dyDescent="0.2">
      <c r="A117" s="199" t="s">
        <v>88</v>
      </c>
      <c r="B117" s="199"/>
      <c r="C117" s="199"/>
      <c r="D117" s="199"/>
      <c r="E117" s="199"/>
      <c r="F117" s="199"/>
      <c r="G117" s="15">
        <v>109</v>
      </c>
      <c r="H117" s="33">
        <v>0</v>
      </c>
      <c r="I117" s="33">
        <v>0</v>
      </c>
    </row>
    <row r="118" spans="1:9" ht="12.75" customHeight="1" x14ac:dyDescent="0.2">
      <c r="A118" s="199" t="s">
        <v>89</v>
      </c>
      <c r="B118" s="199"/>
      <c r="C118" s="199"/>
      <c r="D118" s="199"/>
      <c r="E118" s="199"/>
      <c r="F118" s="199"/>
      <c r="G118" s="15">
        <v>110</v>
      </c>
      <c r="H118" s="33">
        <v>0</v>
      </c>
      <c r="I118" s="33">
        <v>0</v>
      </c>
    </row>
    <row r="119" spans="1:9" ht="23.45" customHeight="1" x14ac:dyDescent="0.2">
      <c r="A119" s="199" t="s">
        <v>90</v>
      </c>
      <c r="B119" s="199"/>
      <c r="C119" s="199"/>
      <c r="D119" s="199"/>
      <c r="E119" s="199"/>
      <c r="F119" s="199"/>
      <c r="G119" s="15">
        <v>111</v>
      </c>
      <c r="H119" s="33">
        <v>0</v>
      </c>
      <c r="I119" s="33">
        <v>0</v>
      </c>
    </row>
    <row r="120" spans="1:9" ht="12.75" customHeight="1" x14ac:dyDescent="0.2">
      <c r="A120" s="199" t="s">
        <v>91</v>
      </c>
      <c r="B120" s="199"/>
      <c r="C120" s="199"/>
      <c r="D120" s="199"/>
      <c r="E120" s="199"/>
      <c r="F120" s="199"/>
      <c r="G120" s="15">
        <v>112</v>
      </c>
      <c r="H120" s="33">
        <v>108977</v>
      </c>
      <c r="I120" s="33">
        <v>108990</v>
      </c>
    </row>
    <row r="121" spans="1:9" ht="12.75" customHeight="1" x14ac:dyDescent="0.2">
      <c r="A121" s="199" t="s">
        <v>92</v>
      </c>
      <c r="B121" s="199"/>
      <c r="C121" s="199"/>
      <c r="D121" s="199"/>
      <c r="E121" s="199"/>
      <c r="F121" s="199"/>
      <c r="G121" s="15">
        <v>113</v>
      </c>
      <c r="H121" s="33">
        <v>0</v>
      </c>
      <c r="I121" s="33">
        <v>0</v>
      </c>
    </row>
    <row r="122" spans="1:9" ht="12.75" customHeight="1" x14ac:dyDescent="0.2">
      <c r="A122" s="199" t="s">
        <v>93</v>
      </c>
      <c r="B122" s="199"/>
      <c r="C122" s="199"/>
      <c r="D122" s="199"/>
      <c r="E122" s="199"/>
      <c r="F122" s="199"/>
      <c r="G122" s="15">
        <v>114</v>
      </c>
      <c r="H122" s="33">
        <v>1558296</v>
      </c>
      <c r="I122" s="33">
        <v>910397</v>
      </c>
    </row>
    <row r="123" spans="1:9" ht="12.75" customHeight="1" x14ac:dyDescent="0.2">
      <c r="A123" s="199" t="s">
        <v>94</v>
      </c>
      <c r="B123" s="199"/>
      <c r="C123" s="199"/>
      <c r="D123" s="199"/>
      <c r="E123" s="199"/>
      <c r="F123" s="199"/>
      <c r="G123" s="15">
        <v>115</v>
      </c>
      <c r="H123" s="33">
        <v>371826189</v>
      </c>
      <c r="I123" s="33">
        <v>397456885</v>
      </c>
    </row>
    <row r="124" spans="1:9" x14ac:dyDescent="0.2">
      <c r="A124" s="199" t="s">
        <v>95</v>
      </c>
      <c r="B124" s="199"/>
      <c r="C124" s="199"/>
      <c r="D124" s="199"/>
      <c r="E124" s="199"/>
      <c r="F124" s="199"/>
      <c r="G124" s="15">
        <v>116</v>
      </c>
      <c r="H124" s="33">
        <v>0</v>
      </c>
      <c r="I124" s="33">
        <v>0</v>
      </c>
    </row>
    <row r="125" spans="1:9" x14ac:dyDescent="0.2">
      <c r="A125" s="199" t="s">
        <v>98</v>
      </c>
      <c r="B125" s="199"/>
      <c r="C125" s="199"/>
      <c r="D125" s="199"/>
      <c r="E125" s="199"/>
      <c r="F125" s="199"/>
      <c r="G125" s="15">
        <v>117</v>
      </c>
      <c r="H125" s="33">
        <v>36217937</v>
      </c>
      <c r="I125" s="33">
        <v>36850840</v>
      </c>
    </row>
    <row r="126" spans="1:9" x14ac:dyDescent="0.2">
      <c r="A126" s="199" t="s">
        <v>99</v>
      </c>
      <c r="B126" s="199"/>
      <c r="C126" s="199"/>
      <c r="D126" s="199"/>
      <c r="E126" s="199"/>
      <c r="F126" s="199"/>
      <c r="G126" s="15">
        <v>118</v>
      </c>
      <c r="H126" s="33">
        <v>29284556</v>
      </c>
      <c r="I126" s="33">
        <v>26273537</v>
      </c>
    </row>
    <row r="127" spans="1:9" x14ac:dyDescent="0.2">
      <c r="A127" s="199" t="s">
        <v>100</v>
      </c>
      <c r="B127" s="199"/>
      <c r="C127" s="199"/>
      <c r="D127" s="199"/>
      <c r="E127" s="199"/>
      <c r="F127" s="199"/>
      <c r="G127" s="15">
        <v>119</v>
      </c>
      <c r="H127" s="33">
        <v>75545</v>
      </c>
      <c r="I127" s="33">
        <v>75558</v>
      </c>
    </row>
    <row r="128" spans="1:9" x14ac:dyDescent="0.2">
      <c r="A128" s="199" t="s">
        <v>101</v>
      </c>
      <c r="B128" s="199"/>
      <c r="C128" s="199"/>
      <c r="D128" s="199"/>
      <c r="E128" s="199"/>
      <c r="F128" s="199"/>
      <c r="G128" s="15">
        <v>120</v>
      </c>
      <c r="H128" s="33">
        <v>0</v>
      </c>
      <c r="I128" s="33">
        <v>0</v>
      </c>
    </row>
    <row r="129" spans="1:9" x14ac:dyDescent="0.2">
      <c r="A129" s="199" t="s">
        <v>102</v>
      </c>
      <c r="B129" s="199"/>
      <c r="C129" s="199"/>
      <c r="D129" s="199"/>
      <c r="E129" s="199"/>
      <c r="F129" s="199"/>
      <c r="G129" s="15">
        <v>121</v>
      </c>
      <c r="H129" s="33">
        <v>129397070</v>
      </c>
      <c r="I129" s="33">
        <v>149393513</v>
      </c>
    </row>
    <row r="130" spans="1:9" ht="22.15" customHeight="1" x14ac:dyDescent="0.2">
      <c r="A130" s="200" t="s">
        <v>103</v>
      </c>
      <c r="B130" s="200"/>
      <c r="C130" s="200"/>
      <c r="D130" s="200"/>
      <c r="E130" s="200"/>
      <c r="F130" s="200"/>
      <c r="G130" s="15">
        <v>122</v>
      </c>
      <c r="H130" s="33">
        <v>0</v>
      </c>
      <c r="I130" s="33">
        <v>0</v>
      </c>
    </row>
    <row r="131" spans="1:9" x14ac:dyDescent="0.2">
      <c r="A131" s="201" t="s">
        <v>388</v>
      </c>
      <c r="B131" s="201"/>
      <c r="C131" s="201"/>
      <c r="D131" s="201"/>
      <c r="E131" s="201"/>
      <c r="F131" s="201"/>
      <c r="G131" s="16">
        <v>123</v>
      </c>
      <c r="H131" s="34">
        <f>H75+H96+H103+H115+H130</f>
        <v>2597511370</v>
      </c>
      <c r="I131" s="34">
        <f>I75+I96+I103+I115+I130</f>
        <v>2821639077</v>
      </c>
    </row>
    <row r="132" spans="1:9" x14ac:dyDescent="0.2">
      <c r="A132" s="200" t="s">
        <v>104</v>
      </c>
      <c r="B132" s="200"/>
      <c r="C132" s="200"/>
      <c r="D132" s="200"/>
      <c r="E132" s="200"/>
      <c r="F132" s="200"/>
      <c r="G132" s="15">
        <v>124</v>
      </c>
      <c r="H132" s="33">
        <v>0</v>
      </c>
      <c r="I132" s="33">
        <v>0</v>
      </c>
    </row>
  </sheetData>
  <sheetProtection algorithmName="SHA-512" hashValue="7Pu9xBq7fvUYupXiMh4a0PNtcfkcNOktN4t07uTkjkC2ccTHveAltbKn3wJkyts2a0iJBrxHuG/TTVzGxzCrRw==" saltValue="un6dzFAuAOnVV2o0f6+rK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rintOptions horizontalCentered="1" verticalCentered="1"/>
  <pageMargins left="0.74803149606299213" right="0.74803149606299213" top="0.22" bottom="0.23622047244094491" header="0.15748031496062992" footer="0.15748031496062992"/>
  <pageSetup paperSize="9" scale="78" fitToHeight="2"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K105"/>
  <sheetViews>
    <sheetView topLeftCell="A70" zoomScaleNormal="100" zoomScaleSheetLayoutView="100" workbookViewId="0">
      <selection activeCell="I78" sqref="I78"/>
    </sheetView>
  </sheetViews>
  <sheetFormatPr defaultRowHeight="12.75" x14ac:dyDescent="0.2"/>
  <cols>
    <col min="1" max="7" width="9.140625" style="17"/>
    <col min="8" max="8" width="14.28515625" style="36" customWidth="1"/>
    <col min="9" max="9" width="13.28515625" style="36" customWidth="1"/>
    <col min="10" max="10" width="14.5703125" style="36" customWidth="1"/>
    <col min="11" max="11" width="15.570312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5" t="s">
        <v>106</v>
      </c>
      <c r="B1" s="207"/>
      <c r="C1" s="207"/>
      <c r="D1" s="207"/>
      <c r="E1" s="207"/>
      <c r="F1" s="207"/>
      <c r="G1" s="207"/>
      <c r="H1" s="207"/>
      <c r="I1" s="207"/>
    </row>
    <row r="2" spans="1:11" x14ac:dyDescent="0.2">
      <c r="A2" s="233" t="s">
        <v>412</v>
      </c>
      <c r="B2" s="234"/>
      <c r="C2" s="234"/>
      <c r="D2" s="234"/>
      <c r="E2" s="234"/>
      <c r="F2" s="234"/>
      <c r="G2" s="234"/>
      <c r="H2" s="234"/>
      <c r="I2" s="234"/>
    </row>
    <row r="3" spans="1:11" x14ac:dyDescent="0.2">
      <c r="A3" s="239" t="s">
        <v>355</v>
      </c>
      <c r="B3" s="240"/>
      <c r="C3" s="240"/>
      <c r="D3" s="240"/>
      <c r="E3" s="240"/>
      <c r="F3" s="240"/>
      <c r="G3" s="240"/>
      <c r="H3" s="240"/>
      <c r="I3" s="240"/>
      <c r="J3" s="241"/>
      <c r="K3" s="241"/>
    </row>
    <row r="4" spans="1:11" x14ac:dyDescent="0.2">
      <c r="A4" s="242" t="s">
        <v>413</v>
      </c>
      <c r="B4" s="243"/>
      <c r="C4" s="243"/>
      <c r="D4" s="243"/>
      <c r="E4" s="243"/>
      <c r="F4" s="243"/>
      <c r="G4" s="243"/>
      <c r="H4" s="243"/>
      <c r="I4" s="243"/>
      <c r="J4" s="244"/>
      <c r="K4" s="244"/>
    </row>
    <row r="5" spans="1:11" ht="22.15" customHeight="1" x14ac:dyDescent="0.2">
      <c r="A5" s="236" t="s">
        <v>2</v>
      </c>
      <c r="B5" s="218"/>
      <c r="C5" s="218"/>
      <c r="D5" s="218"/>
      <c r="E5" s="218"/>
      <c r="F5" s="218"/>
      <c r="G5" s="236" t="s">
        <v>107</v>
      </c>
      <c r="H5" s="237" t="s">
        <v>380</v>
      </c>
      <c r="I5" s="238"/>
      <c r="J5" s="237" t="s">
        <v>347</v>
      </c>
      <c r="K5" s="238"/>
    </row>
    <row r="6" spans="1:11" x14ac:dyDescent="0.2">
      <c r="A6" s="218"/>
      <c r="B6" s="218"/>
      <c r="C6" s="218"/>
      <c r="D6" s="218"/>
      <c r="E6" s="218"/>
      <c r="F6" s="218"/>
      <c r="G6" s="218"/>
      <c r="H6" s="19" t="s">
        <v>370</v>
      </c>
      <c r="I6" s="19" t="s">
        <v>371</v>
      </c>
      <c r="J6" s="19" t="s">
        <v>370</v>
      </c>
      <c r="K6" s="19" t="s">
        <v>371</v>
      </c>
    </row>
    <row r="7" spans="1:11" x14ac:dyDescent="0.2">
      <c r="A7" s="245">
        <v>1</v>
      </c>
      <c r="B7" s="216"/>
      <c r="C7" s="216"/>
      <c r="D7" s="216"/>
      <c r="E7" s="216"/>
      <c r="F7" s="216"/>
      <c r="G7" s="18">
        <v>2</v>
      </c>
      <c r="H7" s="19">
        <v>3</v>
      </c>
      <c r="I7" s="19">
        <v>4</v>
      </c>
      <c r="J7" s="19">
        <v>5</v>
      </c>
      <c r="K7" s="19">
        <v>6</v>
      </c>
    </row>
    <row r="8" spans="1:11" x14ac:dyDescent="0.2">
      <c r="A8" s="227" t="s">
        <v>120</v>
      </c>
      <c r="B8" s="227"/>
      <c r="C8" s="227"/>
      <c r="D8" s="227"/>
      <c r="E8" s="227"/>
      <c r="F8" s="227"/>
      <c r="G8" s="20">
        <v>125</v>
      </c>
      <c r="H8" s="37">
        <f>SUM(H9:H13)</f>
        <v>3801848276</v>
      </c>
      <c r="I8" s="37">
        <f>SUM(I9:I13)</f>
        <v>974635145</v>
      </c>
      <c r="J8" s="37">
        <f>SUM(J9:J13)</f>
        <v>3932624050</v>
      </c>
      <c r="K8" s="37">
        <f>SUM(K9:K13)</f>
        <v>951835081</v>
      </c>
    </row>
    <row r="9" spans="1:11" x14ac:dyDescent="0.2">
      <c r="A9" s="199" t="s">
        <v>121</v>
      </c>
      <c r="B9" s="199"/>
      <c r="C9" s="199"/>
      <c r="D9" s="199"/>
      <c r="E9" s="199"/>
      <c r="F9" s="199"/>
      <c r="G9" s="15">
        <v>126</v>
      </c>
      <c r="H9" s="33">
        <v>356806996</v>
      </c>
      <c r="I9" s="33">
        <v>83520166</v>
      </c>
      <c r="J9" s="33">
        <v>383687467</v>
      </c>
      <c r="K9" s="33">
        <v>84335973</v>
      </c>
    </row>
    <row r="10" spans="1:11" x14ac:dyDescent="0.2">
      <c r="A10" s="199" t="s">
        <v>122</v>
      </c>
      <c r="B10" s="199"/>
      <c r="C10" s="199"/>
      <c r="D10" s="199"/>
      <c r="E10" s="199"/>
      <c r="F10" s="199"/>
      <c r="G10" s="15">
        <v>127</v>
      </c>
      <c r="H10" s="33">
        <v>3357082490</v>
      </c>
      <c r="I10" s="33">
        <v>832491885</v>
      </c>
      <c r="J10" s="33">
        <v>3497955498</v>
      </c>
      <c r="K10" s="33">
        <v>844720033</v>
      </c>
    </row>
    <row r="11" spans="1:11" x14ac:dyDescent="0.2">
      <c r="A11" s="199" t="s">
        <v>123</v>
      </c>
      <c r="B11" s="199"/>
      <c r="C11" s="199"/>
      <c r="D11" s="199"/>
      <c r="E11" s="199"/>
      <c r="F11" s="199"/>
      <c r="G11" s="15">
        <v>128</v>
      </c>
      <c r="H11" s="33">
        <v>4785800</v>
      </c>
      <c r="I11" s="33">
        <v>1257000</v>
      </c>
      <c r="J11" s="33">
        <v>4840099</v>
      </c>
      <c r="K11" s="33">
        <v>1362692</v>
      </c>
    </row>
    <row r="12" spans="1:11" x14ac:dyDescent="0.2">
      <c r="A12" s="199" t="s">
        <v>124</v>
      </c>
      <c r="B12" s="199"/>
      <c r="C12" s="199"/>
      <c r="D12" s="199"/>
      <c r="E12" s="199"/>
      <c r="F12" s="199"/>
      <c r="G12" s="15">
        <v>129</v>
      </c>
      <c r="H12" s="33">
        <v>893104</v>
      </c>
      <c r="I12" s="33">
        <v>145345</v>
      </c>
      <c r="J12" s="33">
        <v>201976</v>
      </c>
      <c r="K12" s="33">
        <v>-301037</v>
      </c>
    </row>
    <row r="13" spans="1:11" x14ac:dyDescent="0.2">
      <c r="A13" s="199" t="s">
        <v>125</v>
      </c>
      <c r="B13" s="199"/>
      <c r="C13" s="199"/>
      <c r="D13" s="199"/>
      <c r="E13" s="199"/>
      <c r="F13" s="199"/>
      <c r="G13" s="15">
        <v>130</v>
      </c>
      <c r="H13" s="33">
        <v>82279886</v>
      </c>
      <c r="I13" s="33">
        <v>57220749</v>
      </c>
      <c r="J13" s="33">
        <v>45939010</v>
      </c>
      <c r="K13" s="33">
        <v>21717420</v>
      </c>
    </row>
    <row r="14" spans="1:11" x14ac:dyDescent="0.2">
      <c r="A14" s="227" t="s">
        <v>126</v>
      </c>
      <c r="B14" s="227"/>
      <c r="C14" s="227"/>
      <c r="D14" s="227"/>
      <c r="E14" s="227"/>
      <c r="F14" s="227"/>
      <c r="G14" s="20">
        <v>131</v>
      </c>
      <c r="H14" s="37">
        <f>H15+H16+H20+H24+H25+H26+H29+H36</f>
        <v>3612394487</v>
      </c>
      <c r="I14" s="37">
        <f>I15+I16+I20+I24+I25+I26+I29+I36</f>
        <v>950714378</v>
      </c>
      <c r="J14" s="37">
        <f>J15+J16+J20+J24+J25+J26+J29+J36</f>
        <v>3742564457</v>
      </c>
      <c r="K14" s="37">
        <f>K15+K16+K20+K24+K25+K26+K29+K36</f>
        <v>942411809</v>
      </c>
    </row>
    <row r="15" spans="1:11" x14ac:dyDescent="0.2">
      <c r="A15" s="199" t="s">
        <v>108</v>
      </c>
      <c r="B15" s="199"/>
      <c r="C15" s="199"/>
      <c r="D15" s="199"/>
      <c r="E15" s="199"/>
      <c r="F15" s="199"/>
      <c r="G15" s="15">
        <v>132</v>
      </c>
      <c r="H15" s="33">
        <v>-8825910</v>
      </c>
      <c r="I15" s="33">
        <v>-3515937</v>
      </c>
      <c r="J15" s="33">
        <v>1360755</v>
      </c>
      <c r="K15" s="33">
        <v>1379753</v>
      </c>
    </row>
    <row r="16" spans="1:11" x14ac:dyDescent="0.2">
      <c r="A16" s="228" t="s">
        <v>127</v>
      </c>
      <c r="B16" s="228"/>
      <c r="C16" s="228"/>
      <c r="D16" s="228"/>
      <c r="E16" s="228"/>
      <c r="F16" s="228"/>
      <c r="G16" s="20">
        <v>133</v>
      </c>
      <c r="H16" s="37">
        <f>SUM(H17:H19)</f>
        <v>2904639498</v>
      </c>
      <c r="I16" s="37">
        <f>SUM(I17:I19)</f>
        <v>722774841</v>
      </c>
      <c r="J16" s="37">
        <f>SUM(J17:J19)</f>
        <v>3035000050</v>
      </c>
      <c r="K16" s="37">
        <f>SUM(K17:K19)</f>
        <v>745866921</v>
      </c>
    </row>
    <row r="17" spans="1:11" x14ac:dyDescent="0.2">
      <c r="A17" s="229" t="s">
        <v>128</v>
      </c>
      <c r="B17" s="229"/>
      <c r="C17" s="229"/>
      <c r="D17" s="229"/>
      <c r="E17" s="229"/>
      <c r="F17" s="229"/>
      <c r="G17" s="15">
        <v>134</v>
      </c>
      <c r="H17" s="33">
        <v>2120585778</v>
      </c>
      <c r="I17" s="33">
        <v>536176649</v>
      </c>
      <c r="J17" s="33">
        <v>2194296415</v>
      </c>
      <c r="K17" s="33">
        <v>532160368</v>
      </c>
    </row>
    <row r="18" spans="1:11" x14ac:dyDescent="0.2">
      <c r="A18" s="229" t="s">
        <v>129</v>
      </c>
      <c r="B18" s="229"/>
      <c r="C18" s="229"/>
      <c r="D18" s="229"/>
      <c r="E18" s="229"/>
      <c r="F18" s="229"/>
      <c r="G18" s="15">
        <v>135</v>
      </c>
      <c r="H18" s="33">
        <v>329837874</v>
      </c>
      <c r="I18" s="33">
        <v>79650759</v>
      </c>
      <c r="J18" s="33">
        <v>372117561</v>
      </c>
      <c r="K18" s="33">
        <v>90630695</v>
      </c>
    </row>
    <row r="19" spans="1:11" x14ac:dyDescent="0.2">
      <c r="A19" s="229" t="s">
        <v>130</v>
      </c>
      <c r="B19" s="229"/>
      <c r="C19" s="229"/>
      <c r="D19" s="229"/>
      <c r="E19" s="229"/>
      <c r="F19" s="229"/>
      <c r="G19" s="15">
        <v>136</v>
      </c>
      <c r="H19" s="33">
        <v>454215846</v>
      </c>
      <c r="I19" s="33">
        <v>106947433</v>
      </c>
      <c r="J19" s="33">
        <v>468586074</v>
      </c>
      <c r="K19" s="33">
        <v>123075858</v>
      </c>
    </row>
    <row r="20" spans="1:11" x14ac:dyDescent="0.2">
      <c r="A20" s="228" t="s">
        <v>131</v>
      </c>
      <c r="B20" s="228"/>
      <c r="C20" s="228"/>
      <c r="D20" s="228"/>
      <c r="E20" s="228"/>
      <c r="F20" s="228"/>
      <c r="G20" s="20">
        <v>137</v>
      </c>
      <c r="H20" s="37">
        <f>SUM(H21:H23)</f>
        <v>387135797</v>
      </c>
      <c r="I20" s="37">
        <f>SUM(I21:I23)</f>
        <v>97482434</v>
      </c>
      <c r="J20" s="37">
        <f>SUM(J21:J23)</f>
        <v>406332130</v>
      </c>
      <c r="K20" s="37">
        <f>SUM(K21:K23)</f>
        <v>102505428</v>
      </c>
    </row>
    <row r="21" spans="1:11" x14ac:dyDescent="0.2">
      <c r="A21" s="229" t="s">
        <v>109</v>
      </c>
      <c r="B21" s="229"/>
      <c r="C21" s="229"/>
      <c r="D21" s="229"/>
      <c r="E21" s="229"/>
      <c r="F21" s="229"/>
      <c r="G21" s="15">
        <v>138</v>
      </c>
      <c r="H21" s="33">
        <v>259439325</v>
      </c>
      <c r="I21" s="33">
        <v>65451573</v>
      </c>
      <c r="J21" s="33">
        <v>273789862</v>
      </c>
      <c r="K21" s="33">
        <v>69349716</v>
      </c>
    </row>
    <row r="22" spans="1:11" x14ac:dyDescent="0.2">
      <c r="A22" s="229" t="s">
        <v>110</v>
      </c>
      <c r="B22" s="229"/>
      <c r="C22" s="229"/>
      <c r="D22" s="229"/>
      <c r="E22" s="229"/>
      <c r="F22" s="229"/>
      <c r="G22" s="15">
        <v>139</v>
      </c>
      <c r="H22" s="33">
        <v>84292900</v>
      </c>
      <c r="I22" s="33">
        <v>21120236</v>
      </c>
      <c r="J22" s="33">
        <v>89433950</v>
      </c>
      <c r="K22" s="33">
        <v>22470588</v>
      </c>
    </row>
    <row r="23" spans="1:11" x14ac:dyDescent="0.2">
      <c r="A23" s="229" t="s">
        <v>111</v>
      </c>
      <c r="B23" s="229"/>
      <c r="C23" s="229"/>
      <c r="D23" s="229"/>
      <c r="E23" s="229"/>
      <c r="F23" s="229"/>
      <c r="G23" s="15">
        <v>140</v>
      </c>
      <c r="H23" s="33">
        <v>43403572</v>
      </c>
      <c r="I23" s="33">
        <v>10910625</v>
      </c>
      <c r="J23" s="33">
        <v>43108318</v>
      </c>
      <c r="K23" s="33">
        <v>10685124</v>
      </c>
    </row>
    <row r="24" spans="1:11" x14ac:dyDescent="0.2">
      <c r="A24" s="199" t="s">
        <v>112</v>
      </c>
      <c r="B24" s="199"/>
      <c r="C24" s="199"/>
      <c r="D24" s="199"/>
      <c r="E24" s="199"/>
      <c r="F24" s="199"/>
      <c r="G24" s="15">
        <v>141</v>
      </c>
      <c r="H24" s="33">
        <v>123508521</v>
      </c>
      <c r="I24" s="33">
        <v>29222929</v>
      </c>
      <c r="J24" s="33">
        <v>131796051</v>
      </c>
      <c r="K24" s="33">
        <v>30957514</v>
      </c>
    </row>
    <row r="25" spans="1:11" x14ac:dyDescent="0.2">
      <c r="A25" s="199" t="s">
        <v>113</v>
      </c>
      <c r="B25" s="199"/>
      <c r="C25" s="199"/>
      <c r="D25" s="199"/>
      <c r="E25" s="199"/>
      <c r="F25" s="199"/>
      <c r="G25" s="15">
        <v>142</v>
      </c>
      <c r="H25" s="33">
        <v>129156831</v>
      </c>
      <c r="I25" s="33">
        <v>37469695</v>
      </c>
      <c r="J25" s="33">
        <v>136744114</v>
      </c>
      <c r="K25" s="33">
        <v>41439227</v>
      </c>
    </row>
    <row r="26" spans="1:11" x14ac:dyDescent="0.2">
      <c r="A26" s="228" t="s">
        <v>132</v>
      </c>
      <c r="B26" s="228"/>
      <c r="C26" s="228"/>
      <c r="D26" s="228"/>
      <c r="E26" s="228"/>
      <c r="F26" s="228"/>
      <c r="G26" s="20">
        <v>143</v>
      </c>
      <c r="H26" s="37">
        <f>H27+H28</f>
        <v>38825769</v>
      </c>
      <c r="I26" s="37">
        <f>I27+I28</f>
        <v>38514821</v>
      </c>
      <c r="J26" s="37">
        <f>J27+J28</f>
        <v>2659175</v>
      </c>
      <c r="K26" s="37">
        <f>K27+K28</f>
        <v>1753980</v>
      </c>
    </row>
    <row r="27" spans="1:11" x14ac:dyDescent="0.2">
      <c r="A27" s="229" t="s">
        <v>133</v>
      </c>
      <c r="B27" s="229"/>
      <c r="C27" s="229"/>
      <c r="D27" s="229"/>
      <c r="E27" s="229"/>
      <c r="F27" s="229"/>
      <c r="G27" s="15">
        <v>144</v>
      </c>
      <c r="H27" s="33">
        <v>0</v>
      </c>
      <c r="I27" s="33">
        <v>0</v>
      </c>
      <c r="J27" s="33">
        <v>0</v>
      </c>
      <c r="K27" s="33">
        <v>0</v>
      </c>
    </row>
    <row r="28" spans="1:11" x14ac:dyDescent="0.2">
      <c r="A28" s="229" t="s">
        <v>134</v>
      </c>
      <c r="B28" s="229"/>
      <c r="C28" s="229"/>
      <c r="D28" s="229"/>
      <c r="E28" s="229"/>
      <c r="F28" s="229"/>
      <c r="G28" s="15">
        <v>145</v>
      </c>
      <c r="H28" s="33">
        <v>38825769</v>
      </c>
      <c r="I28" s="33">
        <v>38514821</v>
      </c>
      <c r="J28" s="33">
        <v>2659175</v>
      </c>
      <c r="K28" s="33">
        <v>1753980</v>
      </c>
    </row>
    <row r="29" spans="1:11" x14ac:dyDescent="0.2">
      <c r="A29" s="228" t="s">
        <v>135</v>
      </c>
      <c r="B29" s="228"/>
      <c r="C29" s="228"/>
      <c r="D29" s="228"/>
      <c r="E29" s="228"/>
      <c r="F29" s="228"/>
      <c r="G29" s="20">
        <v>146</v>
      </c>
      <c r="H29" s="37">
        <f>SUM(H30:H35)</f>
        <v>8318243</v>
      </c>
      <c r="I29" s="37">
        <f>SUM(I30:I35)</f>
        <v>5927780</v>
      </c>
      <c r="J29" s="37">
        <f>SUM(J30:J35)</f>
        <v>4515775</v>
      </c>
      <c r="K29" s="37">
        <f>SUM(K30:K35)</f>
        <v>3308898</v>
      </c>
    </row>
    <row r="30" spans="1:11" x14ac:dyDescent="0.2">
      <c r="A30" s="229" t="s">
        <v>136</v>
      </c>
      <c r="B30" s="229"/>
      <c r="C30" s="229"/>
      <c r="D30" s="229"/>
      <c r="E30" s="229"/>
      <c r="F30" s="229"/>
      <c r="G30" s="15">
        <v>147</v>
      </c>
      <c r="H30" s="33">
        <v>3875355</v>
      </c>
      <c r="I30" s="33">
        <v>3202636</v>
      </c>
      <c r="J30" s="33">
        <v>1730972</v>
      </c>
      <c r="K30" s="33">
        <v>1113466</v>
      </c>
    </row>
    <row r="31" spans="1:11" x14ac:dyDescent="0.2">
      <c r="A31" s="229" t="s">
        <v>137</v>
      </c>
      <c r="B31" s="229"/>
      <c r="C31" s="229"/>
      <c r="D31" s="229"/>
      <c r="E31" s="229"/>
      <c r="F31" s="229"/>
      <c r="G31" s="15">
        <v>148</v>
      </c>
      <c r="H31" s="33">
        <v>0</v>
      </c>
      <c r="I31" s="33">
        <v>0</v>
      </c>
      <c r="J31" s="33">
        <v>0</v>
      </c>
      <c r="K31" s="33">
        <v>0</v>
      </c>
    </row>
    <row r="32" spans="1:11" x14ac:dyDescent="0.2">
      <c r="A32" s="229" t="s">
        <v>138</v>
      </c>
      <c r="B32" s="229"/>
      <c r="C32" s="229"/>
      <c r="D32" s="229"/>
      <c r="E32" s="229"/>
      <c r="F32" s="229"/>
      <c r="G32" s="15">
        <v>149</v>
      </c>
      <c r="H32" s="33">
        <v>4442888</v>
      </c>
      <c r="I32" s="33">
        <v>2725144</v>
      </c>
      <c r="J32" s="33">
        <v>2784803</v>
      </c>
      <c r="K32" s="33">
        <v>2195432</v>
      </c>
    </row>
    <row r="33" spans="1:11" x14ac:dyDescent="0.2">
      <c r="A33" s="229" t="s">
        <v>139</v>
      </c>
      <c r="B33" s="229"/>
      <c r="C33" s="229"/>
      <c r="D33" s="229"/>
      <c r="E33" s="229"/>
      <c r="F33" s="229"/>
      <c r="G33" s="15">
        <v>150</v>
      </c>
      <c r="H33" s="33">
        <v>0</v>
      </c>
      <c r="I33" s="33">
        <v>0</v>
      </c>
      <c r="J33" s="33">
        <v>0</v>
      </c>
      <c r="K33" s="33">
        <v>0</v>
      </c>
    </row>
    <row r="34" spans="1:11" x14ac:dyDescent="0.2">
      <c r="A34" s="229" t="s">
        <v>140</v>
      </c>
      <c r="B34" s="229"/>
      <c r="C34" s="229"/>
      <c r="D34" s="229"/>
      <c r="E34" s="229"/>
      <c r="F34" s="229"/>
      <c r="G34" s="15">
        <v>151</v>
      </c>
      <c r="H34" s="33">
        <v>0</v>
      </c>
      <c r="I34" s="33">
        <v>0</v>
      </c>
      <c r="J34" s="33">
        <v>0</v>
      </c>
      <c r="K34" s="33">
        <v>0</v>
      </c>
    </row>
    <row r="35" spans="1:11" x14ac:dyDescent="0.2">
      <c r="A35" s="229" t="s">
        <v>141</v>
      </c>
      <c r="B35" s="229"/>
      <c r="C35" s="229"/>
      <c r="D35" s="229"/>
      <c r="E35" s="229"/>
      <c r="F35" s="229"/>
      <c r="G35" s="15">
        <v>152</v>
      </c>
      <c r="H35" s="33">
        <v>0</v>
      </c>
      <c r="I35" s="33">
        <v>0</v>
      </c>
      <c r="J35" s="33">
        <v>0</v>
      </c>
      <c r="K35" s="33">
        <v>0</v>
      </c>
    </row>
    <row r="36" spans="1:11" x14ac:dyDescent="0.2">
      <c r="A36" s="199" t="s">
        <v>114</v>
      </c>
      <c r="B36" s="199"/>
      <c r="C36" s="199"/>
      <c r="D36" s="199"/>
      <c r="E36" s="199"/>
      <c r="F36" s="199"/>
      <c r="G36" s="15">
        <v>153</v>
      </c>
      <c r="H36" s="33">
        <v>29635738</v>
      </c>
      <c r="I36" s="33">
        <v>22837815</v>
      </c>
      <c r="J36" s="33">
        <v>24156407</v>
      </c>
      <c r="K36" s="33">
        <v>15200088</v>
      </c>
    </row>
    <row r="37" spans="1:11" x14ac:dyDescent="0.2">
      <c r="A37" s="227" t="s">
        <v>142</v>
      </c>
      <c r="B37" s="227"/>
      <c r="C37" s="227"/>
      <c r="D37" s="227"/>
      <c r="E37" s="227"/>
      <c r="F37" s="227"/>
      <c r="G37" s="20">
        <v>154</v>
      </c>
      <c r="H37" s="37">
        <f>SUM(H38:H47)</f>
        <v>1620382</v>
      </c>
      <c r="I37" s="37">
        <f>SUM(I38:I47)</f>
        <v>536104</v>
      </c>
      <c r="J37" s="37">
        <f>SUM(J38:J47)</f>
        <v>2076551</v>
      </c>
      <c r="K37" s="37">
        <f>SUM(K38:K47)</f>
        <v>710253</v>
      </c>
    </row>
    <row r="38" spans="1:11" x14ac:dyDescent="0.2">
      <c r="A38" s="199" t="s">
        <v>143</v>
      </c>
      <c r="B38" s="199"/>
      <c r="C38" s="199"/>
      <c r="D38" s="199"/>
      <c r="E38" s="199"/>
      <c r="F38" s="199"/>
      <c r="G38" s="15">
        <v>155</v>
      </c>
      <c r="H38" s="33">
        <v>0</v>
      </c>
      <c r="I38" s="33">
        <v>0</v>
      </c>
      <c r="J38" s="33">
        <v>0</v>
      </c>
      <c r="K38" s="33">
        <v>0</v>
      </c>
    </row>
    <row r="39" spans="1:11" ht="25.15" customHeight="1" x14ac:dyDescent="0.2">
      <c r="A39" s="199" t="s">
        <v>144</v>
      </c>
      <c r="B39" s="199"/>
      <c r="C39" s="199"/>
      <c r="D39" s="199"/>
      <c r="E39" s="199"/>
      <c r="F39" s="199"/>
      <c r="G39" s="15">
        <v>156</v>
      </c>
      <c r="H39" s="33">
        <v>0</v>
      </c>
      <c r="I39" s="33">
        <v>0</v>
      </c>
      <c r="J39" s="33">
        <v>0</v>
      </c>
      <c r="K39" s="33">
        <v>0</v>
      </c>
    </row>
    <row r="40" spans="1:11" ht="25.15" customHeight="1" x14ac:dyDescent="0.2">
      <c r="A40" s="199" t="s">
        <v>145</v>
      </c>
      <c r="B40" s="199"/>
      <c r="C40" s="199"/>
      <c r="D40" s="199"/>
      <c r="E40" s="199"/>
      <c r="F40" s="199"/>
      <c r="G40" s="15">
        <v>157</v>
      </c>
      <c r="H40" s="33">
        <v>0</v>
      </c>
      <c r="I40" s="33">
        <v>-53290</v>
      </c>
      <c r="J40" s="33">
        <v>655903</v>
      </c>
      <c r="K40" s="33">
        <v>189377</v>
      </c>
    </row>
    <row r="41" spans="1:11" ht="25.15" customHeight="1" x14ac:dyDescent="0.2">
      <c r="A41" s="199" t="s">
        <v>146</v>
      </c>
      <c r="B41" s="199"/>
      <c r="C41" s="199"/>
      <c r="D41" s="199"/>
      <c r="E41" s="199"/>
      <c r="F41" s="199"/>
      <c r="G41" s="15">
        <v>158</v>
      </c>
      <c r="H41" s="33">
        <v>0</v>
      </c>
      <c r="I41" s="33">
        <v>0</v>
      </c>
      <c r="J41" s="33">
        <v>0</v>
      </c>
      <c r="K41" s="33">
        <v>0</v>
      </c>
    </row>
    <row r="42" spans="1:11" ht="25.15" customHeight="1" x14ac:dyDescent="0.2">
      <c r="A42" s="199" t="s">
        <v>147</v>
      </c>
      <c r="B42" s="199"/>
      <c r="C42" s="199"/>
      <c r="D42" s="199"/>
      <c r="E42" s="199"/>
      <c r="F42" s="199"/>
      <c r="G42" s="15">
        <v>159</v>
      </c>
      <c r="H42" s="33">
        <v>0</v>
      </c>
      <c r="I42" s="33">
        <v>-75</v>
      </c>
      <c r="J42" s="33">
        <v>235893</v>
      </c>
      <c r="K42" s="33">
        <v>235893</v>
      </c>
    </row>
    <row r="43" spans="1:11" x14ac:dyDescent="0.2">
      <c r="A43" s="199" t="s">
        <v>148</v>
      </c>
      <c r="B43" s="199"/>
      <c r="C43" s="199"/>
      <c r="D43" s="199"/>
      <c r="E43" s="199"/>
      <c r="F43" s="199"/>
      <c r="G43" s="15">
        <v>160</v>
      </c>
      <c r="H43" s="33">
        <v>234837</v>
      </c>
      <c r="I43" s="33">
        <v>234837</v>
      </c>
      <c r="J43" s="33">
        <v>0</v>
      </c>
      <c r="K43" s="33">
        <v>0</v>
      </c>
    </row>
    <row r="44" spans="1:11" x14ac:dyDescent="0.2">
      <c r="A44" s="199" t="s">
        <v>149</v>
      </c>
      <c r="B44" s="199"/>
      <c r="C44" s="199"/>
      <c r="D44" s="199"/>
      <c r="E44" s="199"/>
      <c r="F44" s="199"/>
      <c r="G44" s="15">
        <v>161</v>
      </c>
      <c r="H44" s="33">
        <v>1353496</v>
      </c>
      <c r="I44" s="33">
        <v>346352</v>
      </c>
      <c r="J44" s="33">
        <v>1123977</v>
      </c>
      <c r="K44" s="33">
        <v>247558</v>
      </c>
    </row>
    <row r="45" spans="1:11" x14ac:dyDescent="0.2">
      <c r="A45" s="199" t="s">
        <v>150</v>
      </c>
      <c r="B45" s="199"/>
      <c r="C45" s="199"/>
      <c r="D45" s="199"/>
      <c r="E45" s="199"/>
      <c r="F45" s="199"/>
      <c r="G45" s="15">
        <v>162</v>
      </c>
      <c r="H45" s="33">
        <v>8625</v>
      </c>
      <c r="I45" s="33">
        <v>8280</v>
      </c>
      <c r="J45" s="33">
        <v>35593</v>
      </c>
      <c r="K45" s="33">
        <v>34830</v>
      </c>
    </row>
    <row r="46" spans="1:11" x14ac:dyDescent="0.2">
      <c r="A46" s="199" t="s">
        <v>151</v>
      </c>
      <c r="B46" s="199"/>
      <c r="C46" s="199"/>
      <c r="D46" s="199"/>
      <c r="E46" s="199"/>
      <c r="F46" s="199"/>
      <c r="G46" s="15">
        <v>163</v>
      </c>
      <c r="H46" s="33">
        <v>0</v>
      </c>
      <c r="I46" s="33">
        <v>0</v>
      </c>
      <c r="J46" s="33">
        <v>0</v>
      </c>
      <c r="K46" s="33">
        <v>0</v>
      </c>
    </row>
    <row r="47" spans="1:11" x14ac:dyDescent="0.2">
      <c r="A47" s="199" t="s">
        <v>152</v>
      </c>
      <c r="B47" s="199"/>
      <c r="C47" s="199"/>
      <c r="D47" s="199"/>
      <c r="E47" s="199"/>
      <c r="F47" s="199"/>
      <c r="G47" s="15">
        <v>164</v>
      </c>
      <c r="H47" s="33">
        <v>23424</v>
      </c>
      <c r="I47" s="33">
        <v>0</v>
      </c>
      <c r="J47" s="33">
        <v>25185</v>
      </c>
      <c r="K47" s="33">
        <v>2595</v>
      </c>
    </row>
    <row r="48" spans="1:11" x14ac:dyDescent="0.2">
      <c r="A48" s="227" t="s">
        <v>153</v>
      </c>
      <c r="B48" s="227"/>
      <c r="C48" s="227"/>
      <c r="D48" s="227"/>
      <c r="E48" s="227"/>
      <c r="F48" s="227"/>
      <c r="G48" s="20">
        <v>165</v>
      </c>
      <c r="H48" s="37">
        <f>SUM(H49:H55)</f>
        <v>1264358</v>
      </c>
      <c r="I48" s="37">
        <f>SUM(I49:I55)</f>
        <v>68976</v>
      </c>
      <c r="J48" s="37">
        <f>SUM(J49:J55)</f>
        <v>629771</v>
      </c>
      <c r="K48" s="37">
        <f>SUM(K49:K55)</f>
        <v>-13296</v>
      </c>
    </row>
    <row r="49" spans="1:11" ht="25.15" customHeight="1" x14ac:dyDescent="0.2">
      <c r="A49" s="199" t="s">
        <v>154</v>
      </c>
      <c r="B49" s="199"/>
      <c r="C49" s="199"/>
      <c r="D49" s="199"/>
      <c r="E49" s="199"/>
      <c r="F49" s="199"/>
      <c r="G49" s="15">
        <v>166</v>
      </c>
      <c r="H49" s="33">
        <v>354507</v>
      </c>
      <c r="I49" s="33">
        <v>0</v>
      </c>
      <c r="J49" s="33">
        <v>0</v>
      </c>
      <c r="K49" s="33">
        <v>0</v>
      </c>
    </row>
    <row r="50" spans="1:11" x14ac:dyDescent="0.2">
      <c r="A50" s="223" t="s">
        <v>155</v>
      </c>
      <c r="B50" s="223"/>
      <c r="C50" s="223"/>
      <c r="D50" s="223"/>
      <c r="E50" s="223"/>
      <c r="F50" s="223"/>
      <c r="G50" s="15">
        <v>167</v>
      </c>
      <c r="H50" s="33">
        <v>858116</v>
      </c>
      <c r="I50" s="33">
        <v>63952</v>
      </c>
      <c r="J50" s="33">
        <v>0</v>
      </c>
      <c r="K50" s="33">
        <v>-137664</v>
      </c>
    </row>
    <row r="51" spans="1:11" x14ac:dyDescent="0.2">
      <c r="A51" s="223" t="s">
        <v>156</v>
      </c>
      <c r="B51" s="223"/>
      <c r="C51" s="223"/>
      <c r="D51" s="223"/>
      <c r="E51" s="223"/>
      <c r="F51" s="223"/>
      <c r="G51" s="15">
        <v>168</v>
      </c>
      <c r="H51" s="33">
        <v>0</v>
      </c>
      <c r="I51" s="33">
        <v>0</v>
      </c>
      <c r="J51" s="33">
        <v>629766</v>
      </c>
      <c r="K51" s="33">
        <v>141402</v>
      </c>
    </row>
    <row r="52" spans="1:11" x14ac:dyDescent="0.2">
      <c r="A52" s="223" t="s">
        <v>157</v>
      </c>
      <c r="B52" s="223"/>
      <c r="C52" s="223"/>
      <c r="D52" s="223"/>
      <c r="E52" s="223"/>
      <c r="F52" s="223"/>
      <c r="G52" s="15">
        <v>169</v>
      </c>
      <c r="H52" s="33">
        <v>51735</v>
      </c>
      <c r="I52" s="33">
        <v>5024</v>
      </c>
      <c r="J52" s="33">
        <v>5</v>
      </c>
      <c r="K52" s="33">
        <v>-17034</v>
      </c>
    </row>
    <row r="53" spans="1:11" x14ac:dyDescent="0.2">
      <c r="A53" s="223" t="s">
        <v>158</v>
      </c>
      <c r="B53" s="223"/>
      <c r="C53" s="223"/>
      <c r="D53" s="223"/>
      <c r="E53" s="223"/>
      <c r="F53" s="223"/>
      <c r="G53" s="15">
        <v>170</v>
      </c>
      <c r="H53" s="33">
        <v>0</v>
      </c>
      <c r="I53" s="33">
        <v>0</v>
      </c>
      <c r="J53" s="33">
        <v>0</v>
      </c>
      <c r="K53" s="33">
        <v>0</v>
      </c>
    </row>
    <row r="54" spans="1:11" x14ac:dyDescent="0.2">
      <c r="A54" s="223" t="s">
        <v>159</v>
      </c>
      <c r="B54" s="223"/>
      <c r="C54" s="223"/>
      <c r="D54" s="223"/>
      <c r="E54" s="223"/>
      <c r="F54" s="223"/>
      <c r="G54" s="15">
        <v>171</v>
      </c>
      <c r="H54" s="33">
        <v>0</v>
      </c>
      <c r="I54" s="33">
        <v>0</v>
      </c>
      <c r="J54" s="33">
        <v>0</v>
      </c>
      <c r="K54" s="33">
        <v>0</v>
      </c>
    </row>
    <row r="55" spans="1:11" x14ac:dyDescent="0.2">
      <c r="A55" s="223" t="s">
        <v>160</v>
      </c>
      <c r="B55" s="223"/>
      <c r="C55" s="223"/>
      <c r="D55" s="223"/>
      <c r="E55" s="223"/>
      <c r="F55" s="223"/>
      <c r="G55" s="15">
        <v>172</v>
      </c>
      <c r="H55" s="33">
        <v>0</v>
      </c>
      <c r="I55" s="33">
        <v>0</v>
      </c>
      <c r="J55" s="33">
        <v>0</v>
      </c>
      <c r="K55" s="33">
        <v>0</v>
      </c>
    </row>
    <row r="56" spans="1:11" ht="22.15" customHeight="1" x14ac:dyDescent="0.2">
      <c r="A56" s="232" t="s">
        <v>161</v>
      </c>
      <c r="B56" s="232"/>
      <c r="C56" s="232"/>
      <c r="D56" s="232"/>
      <c r="E56" s="232"/>
      <c r="F56" s="232"/>
      <c r="G56" s="15">
        <v>173</v>
      </c>
      <c r="H56" s="33">
        <v>0</v>
      </c>
      <c r="I56" s="33">
        <v>0</v>
      </c>
      <c r="J56" s="33">
        <v>0</v>
      </c>
      <c r="K56" s="33">
        <v>0</v>
      </c>
    </row>
    <row r="57" spans="1:11" x14ac:dyDescent="0.2">
      <c r="A57" s="232" t="s">
        <v>162</v>
      </c>
      <c r="B57" s="232"/>
      <c r="C57" s="232"/>
      <c r="D57" s="232"/>
      <c r="E57" s="232"/>
      <c r="F57" s="232"/>
      <c r="G57" s="15">
        <v>174</v>
      </c>
      <c r="H57" s="33">
        <v>0</v>
      </c>
      <c r="I57" s="33">
        <v>0</v>
      </c>
      <c r="J57" s="33">
        <v>0</v>
      </c>
      <c r="K57" s="33">
        <v>0</v>
      </c>
    </row>
    <row r="58" spans="1:11" ht="24.6" customHeight="1" x14ac:dyDescent="0.2">
      <c r="A58" s="232" t="s">
        <v>163</v>
      </c>
      <c r="B58" s="232"/>
      <c r="C58" s="232"/>
      <c r="D58" s="232"/>
      <c r="E58" s="232"/>
      <c r="F58" s="232"/>
      <c r="G58" s="15">
        <v>175</v>
      </c>
      <c r="H58" s="33">
        <v>0</v>
      </c>
      <c r="I58" s="33">
        <v>0</v>
      </c>
      <c r="J58" s="33">
        <v>0</v>
      </c>
      <c r="K58" s="33">
        <v>0</v>
      </c>
    </row>
    <row r="59" spans="1:11" x14ac:dyDescent="0.2">
      <c r="A59" s="232" t="s">
        <v>164</v>
      </c>
      <c r="B59" s="232"/>
      <c r="C59" s="232"/>
      <c r="D59" s="232"/>
      <c r="E59" s="232"/>
      <c r="F59" s="232"/>
      <c r="G59" s="15">
        <v>176</v>
      </c>
      <c r="H59" s="33">
        <v>0</v>
      </c>
      <c r="I59" s="33">
        <v>0</v>
      </c>
      <c r="J59" s="33">
        <v>0</v>
      </c>
      <c r="K59" s="33">
        <v>0</v>
      </c>
    </row>
    <row r="60" spans="1:11" x14ac:dyDescent="0.2">
      <c r="A60" s="227" t="s">
        <v>165</v>
      </c>
      <c r="B60" s="227"/>
      <c r="C60" s="227"/>
      <c r="D60" s="227"/>
      <c r="E60" s="227"/>
      <c r="F60" s="227"/>
      <c r="G60" s="20">
        <v>177</v>
      </c>
      <c r="H60" s="37">
        <f>H8+H37+H56+H57</f>
        <v>3803468658</v>
      </c>
      <c r="I60" s="37">
        <f>I8+I37+I56+I57</f>
        <v>975171249</v>
      </c>
      <c r="J60" s="37">
        <f>J8+J37+J56+J57</f>
        <v>3934700601</v>
      </c>
      <c r="K60" s="37">
        <f>K8+K37+K56+K57</f>
        <v>952545334</v>
      </c>
    </row>
    <row r="61" spans="1:11" x14ac:dyDescent="0.2">
      <c r="A61" s="227" t="s">
        <v>166</v>
      </c>
      <c r="B61" s="227"/>
      <c r="C61" s="227"/>
      <c r="D61" s="227"/>
      <c r="E61" s="227"/>
      <c r="F61" s="227"/>
      <c r="G61" s="20">
        <v>178</v>
      </c>
      <c r="H61" s="37">
        <f>H14+H48+H58+H59</f>
        <v>3613658845</v>
      </c>
      <c r="I61" s="37">
        <f>I14+I48+I58+I59</f>
        <v>950783354</v>
      </c>
      <c r="J61" s="37">
        <f>J14+J48+J58+J59</f>
        <v>3743194228</v>
      </c>
      <c r="K61" s="37">
        <f>K14+K48+K58+K59</f>
        <v>942398513</v>
      </c>
    </row>
    <row r="62" spans="1:11" x14ac:dyDescent="0.2">
      <c r="A62" s="227" t="s">
        <v>167</v>
      </c>
      <c r="B62" s="227"/>
      <c r="C62" s="227"/>
      <c r="D62" s="227"/>
      <c r="E62" s="227"/>
      <c r="F62" s="227"/>
      <c r="G62" s="20">
        <v>179</v>
      </c>
      <c r="H62" s="37">
        <f>H60-H61</f>
        <v>189809813</v>
      </c>
      <c r="I62" s="37">
        <f>I60-I61</f>
        <v>24387895</v>
      </c>
      <c r="J62" s="37">
        <f>J60-J61</f>
        <v>191506373</v>
      </c>
      <c r="K62" s="37">
        <f>K60-K61</f>
        <v>10146821</v>
      </c>
    </row>
    <row r="63" spans="1:11" x14ac:dyDescent="0.2">
      <c r="A63" s="226" t="s">
        <v>168</v>
      </c>
      <c r="B63" s="226"/>
      <c r="C63" s="226"/>
      <c r="D63" s="226"/>
      <c r="E63" s="226"/>
      <c r="F63" s="226"/>
      <c r="G63" s="20">
        <v>180</v>
      </c>
      <c r="H63" s="37">
        <f>H60-H61</f>
        <v>189809813</v>
      </c>
      <c r="I63" s="37">
        <f>I60-I61</f>
        <v>24387895</v>
      </c>
      <c r="J63" s="37">
        <f>J60-J61</f>
        <v>191506373</v>
      </c>
      <c r="K63" s="37">
        <f>K60-K61</f>
        <v>10146821</v>
      </c>
    </row>
    <row r="64" spans="1:11" x14ac:dyDescent="0.2">
      <c r="A64" s="226" t="s">
        <v>169</v>
      </c>
      <c r="B64" s="226"/>
      <c r="C64" s="226"/>
      <c r="D64" s="226"/>
      <c r="E64" s="226"/>
      <c r="F64" s="226"/>
      <c r="G64" s="20">
        <v>181</v>
      </c>
      <c r="H64" s="37">
        <f>H61-H60</f>
        <v>-189809813</v>
      </c>
      <c r="I64" s="37">
        <f>I61-I60</f>
        <v>-24387895</v>
      </c>
      <c r="J64" s="37">
        <f>J61-J60</f>
        <v>-191506373</v>
      </c>
      <c r="K64" s="37">
        <f>K61-K60</f>
        <v>-10146821</v>
      </c>
    </row>
    <row r="65" spans="1:11" x14ac:dyDescent="0.2">
      <c r="A65" s="232" t="s">
        <v>115</v>
      </c>
      <c r="B65" s="232"/>
      <c r="C65" s="232"/>
      <c r="D65" s="232"/>
      <c r="E65" s="232"/>
      <c r="F65" s="232"/>
      <c r="G65" s="15">
        <v>182</v>
      </c>
      <c r="H65" s="33">
        <v>34542246</v>
      </c>
      <c r="I65" s="33">
        <v>4885894</v>
      </c>
      <c r="J65" s="33">
        <v>34332134</v>
      </c>
      <c r="K65" s="33">
        <v>2012109</v>
      </c>
    </row>
    <row r="66" spans="1:11" x14ac:dyDescent="0.2">
      <c r="A66" s="227" t="s">
        <v>170</v>
      </c>
      <c r="B66" s="227"/>
      <c r="C66" s="227"/>
      <c r="D66" s="227"/>
      <c r="E66" s="227"/>
      <c r="F66" s="227"/>
      <c r="G66" s="20">
        <v>183</v>
      </c>
      <c r="H66" s="37">
        <f>H62-H65</f>
        <v>155267567</v>
      </c>
      <c r="I66" s="37">
        <f>I62-I65</f>
        <v>19502001</v>
      </c>
      <c r="J66" s="37">
        <f>J62-J65</f>
        <v>157174239</v>
      </c>
      <c r="K66" s="37">
        <f>K62-K65</f>
        <v>8134712</v>
      </c>
    </row>
    <row r="67" spans="1:11" x14ac:dyDescent="0.2">
      <c r="A67" s="226" t="s">
        <v>171</v>
      </c>
      <c r="B67" s="226"/>
      <c r="C67" s="226"/>
      <c r="D67" s="226"/>
      <c r="E67" s="226"/>
      <c r="F67" s="226"/>
      <c r="G67" s="20">
        <v>184</v>
      </c>
      <c r="H67" s="37">
        <f>H62-H65</f>
        <v>155267567</v>
      </c>
      <c r="I67" s="37">
        <f>I62-I65</f>
        <v>19502001</v>
      </c>
      <c r="J67" s="37">
        <f>J62-J65</f>
        <v>157174239</v>
      </c>
      <c r="K67" s="37">
        <f>K62-K65</f>
        <v>8134712</v>
      </c>
    </row>
    <row r="68" spans="1:11" x14ac:dyDescent="0.2">
      <c r="A68" s="226" t="s">
        <v>172</v>
      </c>
      <c r="B68" s="226"/>
      <c r="C68" s="226"/>
      <c r="D68" s="226"/>
      <c r="E68" s="226"/>
      <c r="F68" s="226"/>
      <c r="G68" s="20">
        <v>185</v>
      </c>
      <c r="H68" s="37">
        <f>H65-H62</f>
        <v>-155267567</v>
      </c>
      <c r="I68" s="37">
        <f>I65-I62</f>
        <v>-19502001</v>
      </c>
      <c r="J68" s="37">
        <f>J65-J62</f>
        <v>-157174239</v>
      </c>
      <c r="K68" s="37">
        <f>K65-K62</f>
        <v>-8134712</v>
      </c>
    </row>
    <row r="69" spans="1:11" x14ac:dyDescent="0.2">
      <c r="A69" s="204" t="s">
        <v>173</v>
      </c>
      <c r="B69" s="204"/>
      <c r="C69" s="204"/>
      <c r="D69" s="204"/>
      <c r="E69" s="204"/>
      <c r="F69" s="204"/>
      <c r="G69" s="224"/>
      <c r="H69" s="224"/>
      <c r="I69" s="224"/>
      <c r="J69" s="225"/>
      <c r="K69" s="225"/>
    </row>
    <row r="70" spans="1:11" ht="22.15" customHeight="1" x14ac:dyDescent="0.2">
      <c r="A70" s="227" t="s">
        <v>174</v>
      </c>
      <c r="B70" s="227"/>
      <c r="C70" s="227"/>
      <c r="D70" s="227"/>
      <c r="E70" s="227"/>
      <c r="F70" s="227"/>
      <c r="G70" s="20">
        <v>186</v>
      </c>
      <c r="H70" s="37">
        <f>H71-H72</f>
        <v>0</v>
      </c>
      <c r="I70" s="37">
        <f>I71-I72</f>
        <v>0</v>
      </c>
      <c r="J70" s="37">
        <f>J71-J72</f>
        <v>0</v>
      </c>
      <c r="K70" s="37">
        <f>K71-K72</f>
        <v>0</v>
      </c>
    </row>
    <row r="71" spans="1:11" x14ac:dyDescent="0.2">
      <c r="A71" s="223" t="s">
        <v>175</v>
      </c>
      <c r="B71" s="223"/>
      <c r="C71" s="223"/>
      <c r="D71" s="223"/>
      <c r="E71" s="223"/>
      <c r="F71" s="223"/>
      <c r="G71" s="15">
        <v>187</v>
      </c>
      <c r="H71" s="33">
        <v>0</v>
      </c>
      <c r="I71" s="33">
        <v>0</v>
      </c>
      <c r="J71" s="33">
        <v>0</v>
      </c>
      <c r="K71" s="33">
        <v>0</v>
      </c>
    </row>
    <row r="72" spans="1:11" x14ac:dyDescent="0.2">
      <c r="A72" s="223" t="s">
        <v>176</v>
      </c>
      <c r="B72" s="223"/>
      <c r="C72" s="223"/>
      <c r="D72" s="223"/>
      <c r="E72" s="223"/>
      <c r="F72" s="223"/>
      <c r="G72" s="15">
        <v>188</v>
      </c>
      <c r="H72" s="33">
        <v>0</v>
      </c>
      <c r="I72" s="33">
        <v>0</v>
      </c>
      <c r="J72" s="33">
        <v>0</v>
      </c>
      <c r="K72" s="33">
        <v>0</v>
      </c>
    </row>
    <row r="73" spans="1:11" x14ac:dyDescent="0.2">
      <c r="A73" s="232" t="s">
        <v>177</v>
      </c>
      <c r="B73" s="232"/>
      <c r="C73" s="232"/>
      <c r="D73" s="232"/>
      <c r="E73" s="232"/>
      <c r="F73" s="232"/>
      <c r="G73" s="15">
        <v>189</v>
      </c>
      <c r="H73" s="33">
        <v>0</v>
      </c>
      <c r="I73" s="33">
        <v>0</v>
      </c>
      <c r="J73" s="33">
        <v>0</v>
      </c>
      <c r="K73" s="33">
        <v>0</v>
      </c>
    </row>
    <row r="74" spans="1:11" x14ac:dyDescent="0.2">
      <c r="A74" s="226" t="s">
        <v>178</v>
      </c>
      <c r="B74" s="226"/>
      <c r="C74" s="226"/>
      <c r="D74" s="226"/>
      <c r="E74" s="226"/>
      <c r="F74" s="226"/>
      <c r="G74" s="20">
        <v>190</v>
      </c>
      <c r="H74" s="37">
        <f>H70-H73</f>
        <v>0</v>
      </c>
      <c r="I74" s="37">
        <f>I70-I73</f>
        <v>0</v>
      </c>
      <c r="J74" s="37">
        <f>J70-J73</f>
        <v>0</v>
      </c>
      <c r="K74" s="37">
        <f>K70-K73</f>
        <v>0</v>
      </c>
    </row>
    <row r="75" spans="1:11" x14ac:dyDescent="0.2">
      <c r="A75" s="226" t="s">
        <v>179</v>
      </c>
      <c r="B75" s="226"/>
      <c r="C75" s="226"/>
      <c r="D75" s="226"/>
      <c r="E75" s="226"/>
      <c r="F75" s="226"/>
      <c r="G75" s="20">
        <v>191</v>
      </c>
      <c r="H75" s="37">
        <f>H73-H70</f>
        <v>0</v>
      </c>
      <c r="I75" s="37">
        <f>I73-I70</f>
        <v>0</v>
      </c>
      <c r="J75" s="37">
        <f>J73-J70</f>
        <v>0</v>
      </c>
      <c r="K75" s="37">
        <f>K73-K70</f>
        <v>0</v>
      </c>
    </row>
    <row r="76" spans="1:11" x14ac:dyDescent="0.2">
      <c r="A76" s="204" t="s">
        <v>180</v>
      </c>
      <c r="B76" s="204"/>
      <c r="C76" s="204"/>
      <c r="D76" s="204"/>
      <c r="E76" s="204"/>
      <c r="F76" s="204"/>
      <c r="G76" s="224"/>
      <c r="H76" s="224"/>
      <c r="I76" s="224"/>
      <c r="J76" s="225"/>
      <c r="K76" s="225"/>
    </row>
    <row r="77" spans="1:11" x14ac:dyDescent="0.2">
      <c r="A77" s="227" t="s">
        <v>181</v>
      </c>
      <c r="B77" s="227"/>
      <c r="C77" s="227"/>
      <c r="D77" s="227"/>
      <c r="E77" s="227"/>
      <c r="F77" s="227"/>
      <c r="G77" s="20">
        <v>192</v>
      </c>
      <c r="H77" s="37">
        <f>H62+H70</f>
        <v>189809813</v>
      </c>
      <c r="I77" s="37">
        <f>I62+I70</f>
        <v>24387895</v>
      </c>
      <c r="J77" s="37">
        <f>J62+J70</f>
        <v>191506373</v>
      </c>
      <c r="K77" s="37">
        <f>K62+K70</f>
        <v>10146821</v>
      </c>
    </row>
    <row r="78" spans="1:11" x14ac:dyDescent="0.2">
      <c r="A78" s="223" t="s">
        <v>182</v>
      </c>
      <c r="B78" s="223"/>
      <c r="C78" s="223"/>
      <c r="D78" s="223"/>
      <c r="E78" s="223"/>
      <c r="F78" s="223"/>
      <c r="G78" s="15">
        <v>193</v>
      </c>
      <c r="H78" s="38">
        <v>0</v>
      </c>
      <c r="I78" s="38">
        <v>0</v>
      </c>
      <c r="J78" s="38">
        <v>0</v>
      </c>
      <c r="K78" s="38">
        <v>0</v>
      </c>
    </row>
    <row r="79" spans="1:11" x14ac:dyDescent="0.2">
      <c r="A79" s="223" t="s">
        <v>183</v>
      </c>
      <c r="B79" s="223"/>
      <c r="C79" s="223"/>
      <c r="D79" s="223"/>
      <c r="E79" s="223"/>
      <c r="F79" s="223"/>
      <c r="G79" s="15">
        <v>194</v>
      </c>
      <c r="H79" s="38">
        <v>0</v>
      </c>
      <c r="I79" s="38">
        <v>0</v>
      </c>
      <c r="J79" s="38">
        <v>0</v>
      </c>
      <c r="K79" s="38">
        <v>0</v>
      </c>
    </row>
    <row r="80" spans="1:11" x14ac:dyDescent="0.2">
      <c r="A80" s="227" t="s">
        <v>184</v>
      </c>
      <c r="B80" s="227"/>
      <c r="C80" s="227"/>
      <c r="D80" s="227"/>
      <c r="E80" s="227"/>
      <c r="F80" s="227"/>
      <c r="G80" s="20">
        <v>195</v>
      </c>
      <c r="H80" s="37">
        <f>H65+H73</f>
        <v>34542246</v>
      </c>
      <c r="I80" s="37">
        <f>I65+I73</f>
        <v>4885894</v>
      </c>
      <c r="J80" s="37">
        <f>J65+J73</f>
        <v>34332134</v>
      </c>
      <c r="K80" s="37">
        <f>K65+K73</f>
        <v>2012109</v>
      </c>
    </row>
    <row r="81" spans="1:11" x14ac:dyDescent="0.2">
      <c r="A81" s="227" t="s">
        <v>185</v>
      </c>
      <c r="B81" s="227"/>
      <c r="C81" s="227"/>
      <c r="D81" s="227"/>
      <c r="E81" s="227"/>
      <c r="F81" s="227"/>
      <c r="G81" s="20">
        <v>196</v>
      </c>
      <c r="H81" s="37">
        <f>H77-H80</f>
        <v>155267567</v>
      </c>
      <c r="I81" s="37">
        <f>I77-I80</f>
        <v>19502001</v>
      </c>
      <c r="J81" s="37">
        <f>J77-J80</f>
        <v>157174239</v>
      </c>
      <c r="K81" s="37">
        <f>K77-K80</f>
        <v>8134712</v>
      </c>
    </row>
    <row r="82" spans="1:11" x14ac:dyDescent="0.2">
      <c r="A82" s="226" t="s">
        <v>186</v>
      </c>
      <c r="B82" s="226"/>
      <c r="C82" s="226"/>
      <c r="D82" s="226"/>
      <c r="E82" s="226"/>
      <c r="F82" s="226"/>
      <c r="G82" s="20">
        <v>197</v>
      </c>
      <c r="H82" s="37">
        <f>H77-H80</f>
        <v>155267567</v>
      </c>
      <c r="I82" s="37">
        <f>I77-I80</f>
        <v>19502001</v>
      </c>
      <c r="J82" s="37">
        <f>J77-J80</f>
        <v>157174239</v>
      </c>
      <c r="K82" s="37">
        <f>K77-K80</f>
        <v>8134712</v>
      </c>
    </row>
    <row r="83" spans="1:11" x14ac:dyDescent="0.2">
      <c r="A83" s="226" t="s">
        <v>187</v>
      </c>
      <c r="B83" s="226"/>
      <c r="C83" s="226"/>
      <c r="D83" s="226"/>
      <c r="E83" s="226"/>
      <c r="F83" s="226"/>
      <c r="G83" s="20">
        <v>198</v>
      </c>
      <c r="H83" s="37">
        <f>H80-H77</f>
        <v>-155267567</v>
      </c>
      <c r="I83" s="37">
        <f>I80-I77</f>
        <v>-19502001</v>
      </c>
      <c r="J83" s="37">
        <f>J80-J77</f>
        <v>-157174239</v>
      </c>
      <c r="K83" s="37">
        <f>K80-K77</f>
        <v>-8134712</v>
      </c>
    </row>
    <row r="84" spans="1:11" x14ac:dyDescent="0.2">
      <c r="A84" s="204" t="s">
        <v>116</v>
      </c>
      <c r="B84" s="204"/>
      <c r="C84" s="204"/>
      <c r="D84" s="204"/>
      <c r="E84" s="204"/>
      <c r="F84" s="204"/>
      <c r="G84" s="224"/>
      <c r="H84" s="224"/>
      <c r="I84" s="224"/>
      <c r="J84" s="225"/>
      <c r="K84" s="225"/>
    </row>
    <row r="85" spans="1:11" x14ac:dyDescent="0.2">
      <c r="A85" s="221" t="s">
        <v>188</v>
      </c>
      <c r="B85" s="221"/>
      <c r="C85" s="221"/>
      <c r="D85" s="221"/>
      <c r="E85" s="221"/>
      <c r="F85" s="221"/>
      <c r="G85" s="20">
        <v>199</v>
      </c>
      <c r="H85" s="39">
        <f>H86+H87</f>
        <v>155267567</v>
      </c>
      <c r="I85" s="39">
        <f>I86+I87</f>
        <v>19502001</v>
      </c>
      <c r="J85" s="39">
        <f>J86+J87</f>
        <v>157174239</v>
      </c>
      <c r="K85" s="39">
        <f>K86+K87</f>
        <v>8134712</v>
      </c>
    </row>
    <row r="86" spans="1:11" x14ac:dyDescent="0.2">
      <c r="A86" s="222" t="s">
        <v>189</v>
      </c>
      <c r="B86" s="222"/>
      <c r="C86" s="222"/>
      <c r="D86" s="222"/>
      <c r="E86" s="222"/>
      <c r="F86" s="222"/>
      <c r="G86" s="15">
        <v>200</v>
      </c>
      <c r="H86" s="40">
        <f>+H82</f>
        <v>155267567</v>
      </c>
      <c r="I86" s="40">
        <f t="shared" ref="I86:K86" si="0">+I82</f>
        <v>19502001</v>
      </c>
      <c r="J86" s="40">
        <f t="shared" si="0"/>
        <v>157174239</v>
      </c>
      <c r="K86" s="40">
        <f t="shared" si="0"/>
        <v>8134712</v>
      </c>
    </row>
    <row r="87" spans="1:11" x14ac:dyDescent="0.2">
      <c r="A87" s="222" t="s">
        <v>190</v>
      </c>
      <c r="B87" s="222"/>
      <c r="C87" s="222"/>
      <c r="D87" s="222"/>
      <c r="E87" s="222"/>
      <c r="F87" s="222"/>
      <c r="G87" s="15">
        <v>201</v>
      </c>
      <c r="H87" s="40">
        <v>0</v>
      </c>
      <c r="I87" s="40">
        <v>0</v>
      </c>
      <c r="J87" s="40">
        <v>0</v>
      </c>
      <c r="K87" s="40">
        <v>0</v>
      </c>
    </row>
    <row r="88" spans="1:11" x14ac:dyDescent="0.2">
      <c r="A88" s="230" t="s">
        <v>118</v>
      </c>
      <c r="B88" s="230"/>
      <c r="C88" s="230"/>
      <c r="D88" s="230"/>
      <c r="E88" s="230"/>
      <c r="F88" s="230"/>
      <c r="G88" s="231"/>
      <c r="H88" s="231"/>
      <c r="I88" s="231"/>
      <c r="J88" s="225"/>
      <c r="K88" s="225"/>
    </row>
    <row r="89" spans="1:11" x14ac:dyDescent="0.2">
      <c r="A89" s="200" t="s">
        <v>191</v>
      </c>
      <c r="B89" s="200"/>
      <c r="C89" s="200"/>
      <c r="D89" s="200"/>
      <c r="E89" s="200"/>
      <c r="F89" s="200"/>
      <c r="G89" s="15">
        <v>202</v>
      </c>
      <c r="H89" s="40">
        <f>+H86</f>
        <v>155267567</v>
      </c>
      <c r="I89" s="40">
        <f t="shared" ref="I89:K89" si="1">+I86</f>
        <v>19502001</v>
      </c>
      <c r="J89" s="40">
        <f t="shared" si="1"/>
        <v>157174239</v>
      </c>
      <c r="K89" s="40">
        <f t="shared" si="1"/>
        <v>8134712</v>
      </c>
    </row>
    <row r="90" spans="1:11" ht="24" customHeight="1" x14ac:dyDescent="0.2">
      <c r="A90" s="220" t="s">
        <v>192</v>
      </c>
      <c r="B90" s="220"/>
      <c r="C90" s="220"/>
      <c r="D90" s="220"/>
      <c r="E90" s="220"/>
      <c r="F90" s="220"/>
      <c r="G90" s="20">
        <v>203</v>
      </c>
      <c r="H90" s="39">
        <f>SUM(H91:H98)</f>
        <v>-10204219</v>
      </c>
      <c r="I90" s="39">
        <f>SUM(I91:I98)</f>
        <v>4638998</v>
      </c>
      <c r="J90" s="39">
        <f>SUM(J91:J98)</f>
        <v>2002868</v>
      </c>
      <c r="K90" s="39">
        <f>SUM(K91:K98)</f>
        <v>2972544</v>
      </c>
    </row>
    <row r="91" spans="1:11" x14ac:dyDescent="0.2">
      <c r="A91" s="223" t="s">
        <v>193</v>
      </c>
      <c r="B91" s="223"/>
      <c r="C91" s="223"/>
      <c r="D91" s="223"/>
      <c r="E91" s="223"/>
      <c r="F91" s="223"/>
      <c r="G91" s="15">
        <v>204</v>
      </c>
      <c r="H91" s="40">
        <v>-10407727</v>
      </c>
      <c r="I91" s="40">
        <f>+H91--14843217</f>
        <v>4435490</v>
      </c>
      <c r="J91" s="40">
        <f>+PK!W61</f>
        <v>4360839</v>
      </c>
      <c r="K91" s="40">
        <f>+J91--969676</f>
        <v>5330515</v>
      </c>
    </row>
    <row r="92" spans="1:11" ht="22.15" customHeight="1" x14ac:dyDescent="0.2">
      <c r="A92" s="223" t="s">
        <v>194</v>
      </c>
      <c r="B92" s="223"/>
      <c r="C92" s="223"/>
      <c r="D92" s="223"/>
      <c r="E92" s="223"/>
      <c r="F92" s="223"/>
      <c r="G92" s="15">
        <v>205</v>
      </c>
      <c r="H92" s="40">
        <v>0</v>
      </c>
      <c r="I92" s="40">
        <v>0</v>
      </c>
      <c r="J92" s="40">
        <v>0</v>
      </c>
      <c r="K92" s="40">
        <v>0</v>
      </c>
    </row>
    <row r="93" spans="1:11" ht="22.15" customHeight="1" x14ac:dyDescent="0.2">
      <c r="A93" s="223" t="s">
        <v>195</v>
      </c>
      <c r="B93" s="223"/>
      <c r="C93" s="223"/>
      <c r="D93" s="223"/>
      <c r="E93" s="223"/>
      <c r="F93" s="223"/>
      <c r="G93" s="15">
        <v>206</v>
      </c>
      <c r="H93" s="40">
        <v>0</v>
      </c>
      <c r="I93" s="40">
        <v>0</v>
      </c>
      <c r="J93" s="40">
        <v>0</v>
      </c>
      <c r="K93" s="40">
        <v>0</v>
      </c>
    </row>
    <row r="94" spans="1:11" ht="22.15" customHeight="1" x14ac:dyDescent="0.2">
      <c r="A94" s="223" t="s">
        <v>196</v>
      </c>
      <c r="B94" s="223"/>
      <c r="C94" s="223"/>
      <c r="D94" s="223"/>
      <c r="E94" s="223"/>
      <c r="F94" s="223"/>
      <c r="G94" s="15">
        <v>207</v>
      </c>
      <c r="H94" s="40">
        <v>0</v>
      </c>
      <c r="I94" s="40">
        <v>0</v>
      </c>
      <c r="J94" s="40">
        <v>0</v>
      </c>
      <c r="K94" s="40">
        <v>0</v>
      </c>
    </row>
    <row r="95" spans="1:11" ht="22.15" customHeight="1" x14ac:dyDescent="0.2">
      <c r="A95" s="223" t="s">
        <v>197</v>
      </c>
      <c r="B95" s="223"/>
      <c r="C95" s="223"/>
      <c r="D95" s="223"/>
      <c r="E95" s="223"/>
      <c r="F95" s="223"/>
      <c r="G95" s="15">
        <v>208</v>
      </c>
      <c r="H95" s="40">
        <v>0</v>
      </c>
      <c r="I95" s="40">
        <v>0</v>
      </c>
      <c r="J95" s="40">
        <v>0</v>
      </c>
      <c r="K95" s="40">
        <v>0</v>
      </c>
    </row>
    <row r="96" spans="1:11" ht="22.15" customHeight="1" x14ac:dyDescent="0.2">
      <c r="A96" s="223" t="s">
        <v>198</v>
      </c>
      <c r="B96" s="223"/>
      <c r="C96" s="223"/>
      <c r="D96" s="223"/>
      <c r="E96" s="223"/>
      <c r="F96" s="223"/>
      <c r="G96" s="15">
        <v>209</v>
      </c>
      <c r="H96" s="40">
        <v>0</v>
      </c>
      <c r="I96" s="40">
        <v>0</v>
      </c>
      <c r="J96" s="40">
        <v>0</v>
      </c>
      <c r="K96" s="40">
        <v>0</v>
      </c>
    </row>
    <row r="97" spans="1:11" x14ac:dyDescent="0.2">
      <c r="A97" s="223" t="s">
        <v>199</v>
      </c>
      <c r="B97" s="223"/>
      <c r="C97" s="223"/>
      <c r="D97" s="223"/>
      <c r="E97" s="223"/>
      <c r="F97" s="223"/>
      <c r="G97" s="15">
        <v>210</v>
      </c>
      <c r="H97" s="40">
        <v>203508</v>
      </c>
      <c r="I97" s="40">
        <f>+H97</f>
        <v>203508</v>
      </c>
      <c r="J97" s="40">
        <v>-2357971</v>
      </c>
      <c r="K97" s="40">
        <f>+J97</f>
        <v>-2357971</v>
      </c>
    </row>
    <row r="98" spans="1:11" x14ac:dyDescent="0.2">
      <c r="A98" s="223" t="s">
        <v>200</v>
      </c>
      <c r="B98" s="223"/>
      <c r="C98" s="223"/>
      <c r="D98" s="223"/>
      <c r="E98" s="223"/>
      <c r="F98" s="223"/>
      <c r="G98" s="15">
        <v>211</v>
      </c>
      <c r="H98" s="40">
        <v>0</v>
      </c>
      <c r="I98" s="40">
        <v>0</v>
      </c>
      <c r="J98" s="40">
        <v>0</v>
      </c>
      <c r="K98" s="40">
        <v>0</v>
      </c>
    </row>
    <row r="99" spans="1:11" x14ac:dyDescent="0.2">
      <c r="A99" s="200" t="s">
        <v>119</v>
      </c>
      <c r="B99" s="200"/>
      <c r="C99" s="200"/>
      <c r="D99" s="200"/>
      <c r="E99" s="200"/>
      <c r="F99" s="200"/>
      <c r="G99" s="15">
        <v>212</v>
      </c>
      <c r="H99" s="40">
        <v>0</v>
      </c>
      <c r="I99" s="40">
        <v>0</v>
      </c>
      <c r="J99" s="40">
        <v>0</v>
      </c>
      <c r="K99" s="40">
        <v>0</v>
      </c>
    </row>
    <row r="100" spans="1:11" ht="22.9" customHeight="1" x14ac:dyDescent="0.2">
      <c r="A100" s="220" t="s">
        <v>201</v>
      </c>
      <c r="B100" s="220"/>
      <c r="C100" s="220"/>
      <c r="D100" s="220"/>
      <c r="E100" s="220"/>
      <c r="F100" s="220"/>
      <c r="G100" s="20">
        <v>213</v>
      </c>
      <c r="H100" s="39">
        <f>H90-H99</f>
        <v>-10204219</v>
      </c>
      <c r="I100" s="39">
        <f>I90-I99</f>
        <v>4638998</v>
      </c>
      <c r="J100" s="39">
        <f>J90-J99</f>
        <v>2002868</v>
      </c>
      <c r="K100" s="39">
        <f>K90-K99</f>
        <v>2972544</v>
      </c>
    </row>
    <row r="101" spans="1:11" x14ac:dyDescent="0.2">
      <c r="A101" s="220" t="s">
        <v>202</v>
      </c>
      <c r="B101" s="220"/>
      <c r="C101" s="220"/>
      <c r="D101" s="220"/>
      <c r="E101" s="220"/>
      <c r="F101" s="220"/>
      <c r="G101" s="20">
        <v>214</v>
      </c>
      <c r="H101" s="39">
        <f>H89+H100</f>
        <v>145063348</v>
      </c>
      <c r="I101" s="39">
        <f>I89+I100</f>
        <v>24140999</v>
      </c>
      <c r="J101" s="39">
        <f>J89+J100</f>
        <v>159177107</v>
      </c>
      <c r="K101" s="39">
        <f>K89+K100</f>
        <v>11107256</v>
      </c>
    </row>
    <row r="102" spans="1:11" x14ac:dyDescent="0.2">
      <c r="A102" s="204" t="s">
        <v>203</v>
      </c>
      <c r="B102" s="204"/>
      <c r="C102" s="204"/>
      <c r="D102" s="204"/>
      <c r="E102" s="204"/>
      <c r="F102" s="204"/>
      <c r="G102" s="224"/>
      <c r="H102" s="224"/>
      <c r="I102" s="224"/>
      <c r="J102" s="225"/>
      <c r="K102" s="225"/>
    </row>
    <row r="103" spans="1:11" x14ac:dyDescent="0.2">
      <c r="A103" s="221" t="s">
        <v>204</v>
      </c>
      <c r="B103" s="221"/>
      <c r="C103" s="221"/>
      <c r="D103" s="221"/>
      <c r="E103" s="221"/>
      <c r="F103" s="221"/>
      <c r="G103" s="20">
        <v>215</v>
      </c>
      <c r="H103" s="39">
        <f>H104+H105</f>
        <v>145063348</v>
      </c>
      <c r="I103" s="39">
        <f>I104+I105</f>
        <v>24140999</v>
      </c>
      <c r="J103" s="39">
        <f>J104+J105</f>
        <v>159177107</v>
      </c>
      <c r="K103" s="39">
        <f>K104+K105</f>
        <v>11107256</v>
      </c>
    </row>
    <row r="104" spans="1:11" x14ac:dyDescent="0.2">
      <c r="A104" s="222" t="s">
        <v>117</v>
      </c>
      <c r="B104" s="222"/>
      <c r="C104" s="222"/>
      <c r="D104" s="222"/>
      <c r="E104" s="222"/>
      <c r="F104" s="222"/>
      <c r="G104" s="15">
        <v>216</v>
      </c>
      <c r="H104" s="40">
        <f>+H101</f>
        <v>145063348</v>
      </c>
      <c r="I104" s="40">
        <f t="shared" ref="I104:K104" si="2">+I101</f>
        <v>24140999</v>
      </c>
      <c r="J104" s="40">
        <f t="shared" si="2"/>
        <v>159177107</v>
      </c>
      <c r="K104" s="40">
        <f t="shared" si="2"/>
        <v>11107256</v>
      </c>
    </row>
    <row r="105" spans="1:11" x14ac:dyDescent="0.2">
      <c r="A105" s="222" t="s">
        <v>205</v>
      </c>
      <c r="B105" s="222"/>
      <c r="C105" s="222"/>
      <c r="D105" s="222"/>
      <c r="E105" s="222"/>
      <c r="F105" s="222"/>
      <c r="G105" s="15">
        <v>217</v>
      </c>
      <c r="H105" s="40">
        <v>0</v>
      </c>
      <c r="I105" s="40">
        <v>0</v>
      </c>
      <c r="J105" s="40">
        <v>0</v>
      </c>
      <c r="K105" s="40">
        <v>0</v>
      </c>
    </row>
  </sheetData>
  <sheetProtection algorithmName="SHA-512" hashValue="6qJrDEKym56SHM9qPq6+kSKa+wPH1JsZfluBj9Jlh1zR43Zp2S3wKeIm+V4lMEAc0u7o5l8rTz6rT53Ocm0tqg==" saltValue="C3Gics5GWriQQKUHT57Wu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62:K62 H65:K66 H70:K70 H73:K73 H77:K77 H80:K81 H85:K87 H89:K101 H103:K105">
      <formula1>999999999999</formula1>
    </dataValidation>
    <dataValidation type="whole" operator="greaterThanOrEqual" allowBlank="1" showInputMessage="1" showErrorMessage="1" errorTitle="Pogrešan upis" error="Dopušten je upis samo pozitivnih cjelobrojnih vrijednosti" sqref="H71:K72 H78:K79 H16:K25 H82:K83 H74:K75 H67:K68 H63:K64 H55:K61 H36:K53 H8:K14">
      <formula1>0</formula1>
    </dataValidation>
  </dataValidations>
  <printOptions horizontalCentered="1"/>
  <pageMargins left="0.35433070866141736" right="0.15748031496062992" top="0.49" bottom="0.23622047244094491" header="0.15748031496062992" footer="0.15748031496062992"/>
  <pageSetup paperSize="9" scale="81" fitToHeight="2"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pageSetUpPr fitToPage="1"/>
  </sheetPr>
  <dimension ref="A1:I59"/>
  <sheetViews>
    <sheetView view="pageBreakPreview" zoomScale="110" zoomScaleNormal="100" workbookViewId="0">
      <selection sqref="A1:I1"/>
    </sheetView>
  </sheetViews>
  <sheetFormatPr defaultColWidth="9.140625" defaultRowHeight="12.75" x14ac:dyDescent="0.2"/>
  <cols>
    <col min="1" max="7" width="9.140625" style="21"/>
    <col min="8" max="8" width="16" style="51" customWidth="1"/>
    <col min="9" max="9" width="17.7109375" style="51" customWidth="1"/>
    <col min="10" max="16384" width="9.140625" style="21"/>
  </cols>
  <sheetData>
    <row r="1" spans="1:9" x14ac:dyDescent="0.2">
      <c r="A1" s="235" t="s">
        <v>206</v>
      </c>
      <c r="B1" s="234"/>
      <c r="C1" s="234"/>
      <c r="D1" s="234"/>
      <c r="E1" s="234"/>
      <c r="F1" s="234"/>
      <c r="G1" s="234"/>
      <c r="H1" s="234"/>
      <c r="I1" s="234"/>
    </row>
    <row r="2" spans="1:9" x14ac:dyDescent="0.2">
      <c r="A2" s="273" t="str">
        <f>+"u razdoblju "&amp;'Opći podaci'!E4&amp;" do "&amp;'Opći podaci'!H4</f>
        <v>u razdoblju 1.1.2019. do 31.12.2019.</v>
      </c>
      <c r="B2" s="209"/>
      <c r="C2" s="209"/>
      <c r="D2" s="209"/>
      <c r="E2" s="209"/>
      <c r="F2" s="209"/>
      <c r="G2" s="209"/>
      <c r="H2" s="209"/>
      <c r="I2" s="209"/>
    </row>
    <row r="3" spans="1:9" x14ac:dyDescent="0.2">
      <c r="A3" s="275" t="s">
        <v>355</v>
      </c>
      <c r="B3" s="276"/>
      <c r="C3" s="276"/>
      <c r="D3" s="276"/>
      <c r="E3" s="276"/>
      <c r="F3" s="276"/>
      <c r="G3" s="276"/>
      <c r="H3" s="276"/>
      <c r="I3" s="276"/>
    </row>
    <row r="4" spans="1:9" x14ac:dyDescent="0.2">
      <c r="A4" s="274" t="str">
        <f>+"Obveznik: "&amp;'Opći podaci'!C19</f>
        <v>Obveznik: DUKAT mliječna industrija dioničko društvo</v>
      </c>
      <c r="B4" s="213"/>
      <c r="C4" s="213"/>
      <c r="D4" s="213"/>
      <c r="E4" s="213"/>
      <c r="F4" s="213"/>
      <c r="G4" s="213"/>
      <c r="H4" s="213"/>
      <c r="I4" s="214"/>
    </row>
    <row r="5" spans="1:9" ht="24" thickBot="1" x14ac:dyDescent="0.25">
      <c r="A5" s="277" t="s">
        <v>2</v>
      </c>
      <c r="B5" s="278"/>
      <c r="C5" s="278"/>
      <c r="D5" s="278"/>
      <c r="E5" s="278"/>
      <c r="F5" s="279"/>
      <c r="G5" s="22" t="s">
        <v>107</v>
      </c>
      <c r="H5" s="41" t="s">
        <v>380</v>
      </c>
      <c r="I5" s="41" t="s">
        <v>347</v>
      </c>
    </row>
    <row r="6" spans="1:9" x14ac:dyDescent="0.2">
      <c r="A6" s="280">
        <v>1</v>
      </c>
      <c r="B6" s="281"/>
      <c r="C6" s="281"/>
      <c r="D6" s="281"/>
      <c r="E6" s="281"/>
      <c r="F6" s="282"/>
      <c r="G6" s="23">
        <v>2</v>
      </c>
      <c r="H6" s="42" t="s">
        <v>207</v>
      </c>
      <c r="I6" s="42" t="s">
        <v>208</v>
      </c>
    </row>
    <row r="7" spans="1:9" x14ac:dyDescent="0.2">
      <c r="A7" s="252" t="s">
        <v>209</v>
      </c>
      <c r="B7" s="253"/>
      <c r="C7" s="253"/>
      <c r="D7" s="253"/>
      <c r="E7" s="253"/>
      <c r="F7" s="253"/>
      <c r="G7" s="253"/>
      <c r="H7" s="253"/>
      <c r="I7" s="254"/>
    </row>
    <row r="8" spans="1:9" ht="12.75" customHeight="1" x14ac:dyDescent="0.2">
      <c r="A8" s="255" t="s">
        <v>210</v>
      </c>
      <c r="B8" s="256"/>
      <c r="C8" s="256"/>
      <c r="D8" s="256"/>
      <c r="E8" s="256"/>
      <c r="F8" s="257"/>
      <c r="G8" s="24">
        <v>1</v>
      </c>
      <c r="H8" s="43">
        <f>+RDG!H62</f>
        <v>189809813</v>
      </c>
      <c r="I8" s="43">
        <f>+RDG!J62</f>
        <v>191506373</v>
      </c>
    </row>
    <row r="9" spans="1:9" ht="12.75" customHeight="1" x14ac:dyDescent="0.2">
      <c r="A9" s="270" t="s">
        <v>211</v>
      </c>
      <c r="B9" s="271"/>
      <c r="C9" s="271"/>
      <c r="D9" s="271"/>
      <c r="E9" s="271"/>
      <c r="F9" s="272"/>
      <c r="G9" s="25">
        <v>2</v>
      </c>
      <c r="H9" s="44">
        <f>H10+H11+H12+H13+H14+H15+H16+H17</f>
        <v>173082099</v>
      </c>
      <c r="I9" s="44">
        <f>I10+I11+I12+I13+I14+I15+I16+I17</f>
        <v>141708606</v>
      </c>
    </row>
    <row r="10" spans="1:9" ht="12.75" customHeight="1" x14ac:dyDescent="0.2">
      <c r="A10" s="267" t="s">
        <v>212</v>
      </c>
      <c r="B10" s="268"/>
      <c r="C10" s="268"/>
      <c r="D10" s="268"/>
      <c r="E10" s="268"/>
      <c r="F10" s="269"/>
      <c r="G10" s="26">
        <v>3</v>
      </c>
      <c r="H10" s="45">
        <f>+RDG!H24</f>
        <v>123508521</v>
      </c>
      <c r="I10" s="45">
        <f>+RDG!J24</f>
        <v>131796051</v>
      </c>
    </row>
    <row r="11" spans="1:9" ht="22.15" customHeight="1" x14ac:dyDescent="0.2">
      <c r="A11" s="267" t="s">
        <v>213</v>
      </c>
      <c r="B11" s="268"/>
      <c r="C11" s="268"/>
      <c r="D11" s="268"/>
      <c r="E11" s="268"/>
      <c r="F11" s="269"/>
      <c r="G11" s="26">
        <v>4</v>
      </c>
      <c r="H11" s="45">
        <v>-1929337</v>
      </c>
      <c r="I11" s="45">
        <v>-759109</v>
      </c>
    </row>
    <row r="12" spans="1:9" ht="23.45" customHeight="1" x14ac:dyDescent="0.2">
      <c r="A12" s="267" t="s">
        <v>214</v>
      </c>
      <c r="B12" s="268"/>
      <c r="C12" s="268"/>
      <c r="D12" s="268"/>
      <c r="E12" s="268"/>
      <c r="F12" s="269"/>
      <c r="G12" s="26">
        <v>5</v>
      </c>
      <c r="H12" s="45">
        <v>1848</v>
      </c>
      <c r="I12" s="45">
        <v>672010</v>
      </c>
    </row>
    <row r="13" spans="1:9" ht="12.75" customHeight="1" x14ac:dyDescent="0.2">
      <c r="A13" s="267" t="s">
        <v>215</v>
      </c>
      <c r="B13" s="268"/>
      <c r="C13" s="268"/>
      <c r="D13" s="268"/>
      <c r="E13" s="268"/>
      <c r="F13" s="269"/>
      <c r="G13" s="26">
        <v>6</v>
      </c>
      <c r="H13" s="45">
        <v>-23424</v>
      </c>
      <c r="I13" s="45">
        <v>-682778</v>
      </c>
    </row>
    <row r="14" spans="1:9" ht="12.75" customHeight="1" x14ac:dyDescent="0.2">
      <c r="A14" s="267" t="s">
        <v>216</v>
      </c>
      <c r="B14" s="268"/>
      <c r="C14" s="268"/>
      <c r="D14" s="268"/>
      <c r="E14" s="268"/>
      <c r="F14" s="269"/>
      <c r="G14" s="26">
        <v>7</v>
      </c>
      <c r="H14" s="45">
        <v>354507</v>
      </c>
      <c r="I14" s="45">
        <v>629766</v>
      </c>
    </row>
    <row r="15" spans="1:9" ht="12.75" customHeight="1" x14ac:dyDescent="0.2">
      <c r="A15" s="267" t="s">
        <v>217</v>
      </c>
      <c r="B15" s="268"/>
      <c r="C15" s="268"/>
      <c r="D15" s="268"/>
      <c r="E15" s="268"/>
      <c r="F15" s="269"/>
      <c r="G15" s="26">
        <v>8</v>
      </c>
      <c r="H15" s="45">
        <v>52692465</v>
      </c>
      <c r="I15" s="45">
        <v>10247855</v>
      </c>
    </row>
    <row r="16" spans="1:9" ht="12.75" customHeight="1" x14ac:dyDescent="0.2">
      <c r="A16" s="267" t="s">
        <v>218</v>
      </c>
      <c r="B16" s="268"/>
      <c r="C16" s="268"/>
      <c r="D16" s="268"/>
      <c r="E16" s="268"/>
      <c r="F16" s="269"/>
      <c r="G16" s="26">
        <v>9</v>
      </c>
      <c r="H16" s="45">
        <v>-2856434</v>
      </c>
      <c r="I16" s="45">
        <v>2097448</v>
      </c>
    </row>
    <row r="17" spans="1:9" ht="25.15" customHeight="1" x14ac:dyDescent="0.2">
      <c r="A17" s="267" t="s">
        <v>219</v>
      </c>
      <c r="B17" s="268"/>
      <c r="C17" s="268"/>
      <c r="D17" s="268"/>
      <c r="E17" s="268"/>
      <c r="F17" s="269"/>
      <c r="G17" s="26">
        <v>10</v>
      </c>
      <c r="H17" s="45">
        <v>1333953</v>
      </c>
      <c r="I17" s="45">
        <v>-2292637</v>
      </c>
    </row>
    <row r="18" spans="1:9" ht="28.15" customHeight="1" x14ac:dyDescent="0.2">
      <c r="A18" s="246" t="s">
        <v>390</v>
      </c>
      <c r="B18" s="247"/>
      <c r="C18" s="247"/>
      <c r="D18" s="247"/>
      <c r="E18" s="247"/>
      <c r="F18" s="248"/>
      <c r="G18" s="25">
        <v>11</v>
      </c>
      <c r="H18" s="44">
        <f>H8+H9</f>
        <v>362891912</v>
      </c>
      <c r="I18" s="44">
        <f>I8+I9</f>
        <v>333214979</v>
      </c>
    </row>
    <row r="19" spans="1:9" ht="12.75" customHeight="1" x14ac:dyDescent="0.2">
      <c r="A19" s="270" t="s">
        <v>220</v>
      </c>
      <c r="B19" s="271"/>
      <c r="C19" s="271"/>
      <c r="D19" s="271"/>
      <c r="E19" s="271"/>
      <c r="F19" s="272"/>
      <c r="G19" s="25">
        <v>12</v>
      </c>
      <c r="H19" s="44">
        <f>H20+H21+H22+H23</f>
        <v>-45821689</v>
      </c>
      <c r="I19" s="44">
        <f>I20+I21+I22+I23</f>
        <v>23918522</v>
      </c>
    </row>
    <row r="20" spans="1:9" ht="12.75" customHeight="1" x14ac:dyDescent="0.2">
      <c r="A20" s="267" t="s">
        <v>221</v>
      </c>
      <c r="B20" s="268"/>
      <c r="C20" s="268"/>
      <c r="D20" s="268"/>
      <c r="E20" s="268"/>
      <c r="F20" s="269"/>
      <c r="G20" s="26">
        <v>13</v>
      </c>
      <c r="H20" s="45">
        <v>-18547016</v>
      </c>
      <c r="I20" s="45">
        <v>43101975</v>
      </c>
    </row>
    <row r="21" spans="1:9" ht="12.75" customHeight="1" x14ac:dyDescent="0.2">
      <c r="A21" s="267" t="s">
        <v>222</v>
      </c>
      <c r="B21" s="268"/>
      <c r="C21" s="268"/>
      <c r="D21" s="268"/>
      <c r="E21" s="268"/>
      <c r="F21" s="269"/>
      <c r="G21" s="26">
        <v>14</v>
      </c>
      <c r="H21" s="45">
        <v>-3393119</v>
      </c>
      <c r="I21" s="45">
        <v>-3020002</v>
      </c>
    </row>
    <row r="22" spans="1:9" ht="12.75" customHeight="1" x14ac:dyDescent="0.2">
      <c r="A22" s="267" t="s">
        <v>223</v>
      </c>
      <c r="B22" s="268"/>
      <c r="C22" s="268"/>
      <c r="D22" s="268"/>
      <c r="E22" s="268"/>
      <c r="F22" s="269"/>
      <c r="G22" s="26">
        <v>15</v>
      </c>
      <c r="H22" s="45">
        <v>-23881554</v>
      </c>
      <c r="I22" s="45">
        <v>-16163451</v>
      </c>
    </row>
    <row r="23" spans="1:9" ht="12.75" customHeight="1" x14ac:dyDescent="0.2">
      <c r="A23" s="267" t="s">
        <v>224</v>
      </c>
      <c r="B23" s="268"/>
      <c r="C23" s="268"/>
      <c r="D23" s="268"/>
      <c r="E23" s="268"/>
      <c r="F23" s="269"/>
      <c r="G23" s="26">
        <v>16</v>
      </c>
      <c r="H23" s="45">
        <v>0</v>
      </c>
      <c r="I23" s="45">
        <v>0</v>
      </c>
    </row>
    <row r="24" spans="1:9" ht="12.75" customHeight="1" x14ac:dyDescent="0.2">
      <c r="A24" s="246" t="s">
        <v>225</v>
      </c>
      <c r="B24" s="247"/>
      <c r="C24" s="247"/>
      <c r="D24" s="247"/>
      <c r="E24" s="247"/>
      <c r="F24" s="248"/>
      <c r="G24" s="25">
        <v>17</v>
      </c>
      <c r="H24" s="44">
        <f>H18+H19</f>
        <v>317070223</v>
      </c>
      <c r="I24" s="44">
        <f>I18+I19</f>
        <v>357133501</v>
      </c>
    </row>
    <row r="25" spans="1:9" ht="12.75" customHeight="1" x14ac:dyDescent="0.2">
      <c r="A25" s="258" t="s">
        <v>226</v>
      </c>
      <c r="B25" s="259"/>
      <c r="C25" s="259"/>
      <c r="D25" s="259"/>
      <c r="E25" s="259"/>
      <c r="F25" s="260"/>
      <c r="G25" s="26">
        <v>18</v>
      </c>
      <c r="H25" s="45">
        <v>-566311</v>
      </c>
      <c r="I25" s="45">
        <v>-629766</v>
      </c>
    </row>
    <row r="26" spans="1:9" ht="12.75" customHeight="1" x14ac:dyDescent="0.2">
      <c r="A26" s="258" t="s">
        <v>227</v>
      </c>
      <c r="B26" s="259"/>
      <c r="C26" s="259"/>
      <c r="D26" s="259"/>
      <c r="E26" s="259"/>
      <c r="F26" s="260"/>
      <c r="G26" s="26">
        <v>19</v>
      </c>
      <c r="H26" s="45">
        <v>-33642106</v>
      </c>
      <c r="I26" s="45">
        <v>-36002579</v>
      </c>
    </row>
    <row r="27" spans="1:9" ht="25.9" customHeight="1" x14ac:dyDescent="0.2">
      <c r="A27" s="249" t="s">
        <v>228</v>
      </c>
      <c r="B27" s="250"/>
      <c r="C27" s="250"/>
      <c r="D27" s="250"/>
      <c r="E27" s="250"/>
      <c r="F27" s="251"/>
      <c r="G27" s="27">
        <v>20</v>
      </c>
      <c r="H27" s="46">
        <f>H24+H25+H26</f>
        <v>282861806</v>
      </c>
      <c r="I27" s="46">
        <f>I24+I25+I26</f>
        <v>320501156</v>
      </c>
    </row>
    <row r="28" spans="1:9" x14ac:dyDescent="0.2">
      <c r="A28" s="252" t="s">
        <v>229</v>
      </c>
      <c r="B28" s="253"/>
      <c r="C28" s="253"/>
      <c r="D28" s="253"/>
      <c r="E28" s="253"/>
      <c r="F28" s="253"/>
      <c r="G28" s="253"/>
      <c r="H28" s="253"/>
      <c r="I28" s="254"/>
    </row>
    <row r="29" spans="1:9" ht="30.6" customHeight="1" x14ac:dyDescent="0.2">
      <c r="A29" s="255" t="s">
        <v>230</v>
      </c>
      <c r="B29" s="256"/>
      <c r="C29" s="256"/>
      <c r="D29" s="256"/>
      <c r="E29" s="256"/>
      <c r="F29" s="257"/>
      <c r="G29" s="24">
        <v>21</v>
      </c>
      <c r="H29" s="47">
        <v>2434277</v>
      </c>
      <c r="I29" s="47">
        <v>2239258</v>
      </c>
    </row>
    <row r="30" spans="1:9" ht="12.75" customHeight="1" x14ac:dyDescent="0.2">
      <c r="A30" s="258" t="s">
        <v>231</v>
      </c>
      <c r="B30" s="259"/>
      <c r="C30" s="259"/>
      <c r="D30" s="259"/>
      <c r="E30" s="259"/>
      <c r="F30" s="260"/>
      <c r="G30" s="26">
        <v>22</v>
      </c>
      <c r="H30" s="48">
        <v>0</v>
      </c>
      <c r="I30" s="48">
        <v>32508</v>
      </c>
    </row>
    <row r="31" spans="1:9" ht="12.75" customHeight="1" x14ac:dyDescent="0.2">
      <c r="A31" s="258" t="s">
        <v>232</v>
      </c>
      <c r="B31" s="259"/>
      <c r="C31" s="259"/>
      <c r="D31" s="259"/>
      <c r="E31" s="259"/>
      <c r="F31" s="260"/>
      <c r="G31" s="26">
        <v>23</v>
      </c>
      <c r="H31" s="48">
        <v>0</v>
      </c>
      <c r="I31" s="48">
        <v>657593</v>
      </c>
    </row>
    <row r="32" spans="1:9" ht="12.75" customHeight="1" x14ac:dyDescent="0.2">
      <c r="A32" s="258" t="s">
        <v>233</v>
      </c>
      <c r="B32" s="259"/>
      <c r="C32" s="259"/>
      <c r="D32" s="259"/>
      <c r="E32" s="259"/>
      <c r="F32" s="260"/>
      <c r="G32" s="26">
        <v>24</v>
      </c>
      <c r="H32" s="48">
        <v>0</v>
      </c>
      <c r="I32" s="48">
        <v>25185</v>
      </c>
    </row>
    <row r="33" spans="1:9" ht="12.75" customHeight="1" x14ac:dyDescent="0.2">
      <c r="A33" s="258" t="s">
        <v>234</v>
      </c>
      <c r="B33" s="259"/>
      <c r="C33" s="259"/>
      <c r="D33" s="259"/>
      <c r="E33" s="259"/>
      <c r="F33" s="260"/>
      <c r="G33" s="26">
        <v>25</v>
      </c>
      <c r="H33" s="48">
        <v>71665812</v>
      </c>
      <c r="I33" s="48">
        <v>73912181</v>
      </c>
    </row>
    <row r="34" spans="1:9" ht="12.75" customHeight="1" x14ac:dyDescent="0.2">
      <c r="A34" s="258" t="s">
        <v>235</v>
      </c>
      <c r="B34" s="259"/>
      <c r="C34" s="259"/>
      <c r="D34" s="259"/>
      <c r="E34" s="259"/>
      <c r="F34" s="260"/>
      <c r="G34" s="26">
        <v>26</v>
      </c>
      <c r="H34" s="48">
        <v>0</v>
      </c>
      <c r="I34" s="48">
        <v>0</v>
      </c>
    </row>
    <row r="35" spans="1:9" ht="26.45" customHeight="1" x14ac:dyDescent="0.2">
      <c r="A35" s="246" t="s">
        <v>236</v>
      </c>
      <c r="B35" s="247"/>
      <c r="C35" s="247"/>
      <c r="D35" s="247"/>
      <c r="E35" s="247"/>
      <c r="F35" s="248"/>
      <c r="G35" s="25">
        <v>27</v>
      </c>
      <c r="H35" s="49">
        <f>H29+H30+H31+H32+H33+H34</f>
        <v>74100089</v>
      </c>
      <c r="I35" s="49">
        <f>I29+I30+I31+I32+I33+I34</f>
        <v>76866725</v>
      </c>
    </row>
    <row r="36" spans="1:9" ht="22.9" customHeight="1" x14ac:dyDescent="0.2">
      <c r="A36" s="258" t="s">
        <v>237</v>
      </c>
      <c r="B36" s="259"/>
      <c r="C36" s="259"/>
      <c r="D36" s="259"/>
      <c r="E36" s="259"/>
      <c r="F36" s="260"/>
      <c r="G36" s="26">
        <v>28</v>
      </c>
      <c r="H36" s="48">
        <v>-117618071</v>
      </c>
      <c r="I36" s="48">
        <v>-113429157</v>
      </c>
    </row>
    <row r="37" spans="1:9" ht="12.75" customHeight="1" x14ac:dyDescent="0.2">
      <c r="A37" s="258" t="s">
        <v>238</v>
      </c>
      <c r="B37" s="259"/>
      <c r="C37" s="259"/>
      <c r="D37" s="259"/>
      <c r="E37" s="259"/>
      <c r="F37" s="260"/>
      <c r="G37" s="26">
        <v>29</v>
      </c>
      <c r="H37" s="48">
        <v>0</v>
      </c>
      <c r="I37" s="48">
        <v>-1001700</v>
      </c>
    </row>
    <row r="38" spans="1:9" ht="12.75" customHeight="1" x14ac:dyDescent="0.2">
      <c r="A38" s="258" t="s">
        <v>239</v>
      </c>
      <c r="B38" s="259"/>
      <c r="C38" s="259"/>
      <c r="D38" s="259"/>
      <c r="E38" s="259"/>
      <c r="F38" s="260"/>
      <c r="G38" s="26">
        <v>30</v>
      </c>
      <c r="H38" s="48">
        <v>-335171026</v>
      </c>
      <c r="I38" s="48">
        <v>-144621368</v>
      </c>
    </row>
    <row r="39" spans="1:9" ht="12.75" customHeight="1" x14ac:dyDescent="0.2">
      <c r="A39" s="258" t="s">
        <v>240</v>
      </c>
      <c r="B39" s="259"/>
      <c r="C39" s="259"/>
      <c r="D39" s="259"/>
      <c r="E39" s="259"/>
      <c r="F39" s="260"/>
      <c r="G39" s="26">
        <v>31</v>
      </c>
      <c r="H39" s="48">
        <v>0</v>
      </c>
      <c r="I39" s="48">
        <v>0</v>
      </c>
    </row>
    <row r="40" spans="1:9" ht="12.75" customHeight="1" x14ac:dyDescent="0.2">
      <c r="A40" s="258" t="s">
        <v>241</v>
      </c>
      <c r="B40" s="259"/>
      <c r="C40" s="259"/>
      <c r="D40" s="259"/>
      <c r="E40" s="259"/>
      <c r="F40" s="260"/>
      <c r="G40" s="26">
        <v>32</v>
      </c>
      <c r="H40" s="48">
        <v>0</v>
      </c>
      <c r="I40" s="48">
        <v>-34599427</v>
      </c>
    </row>
    <row r="41" spans="1:9" ht="24" customHeight="1" x14ac:dyDescent="0.2">
      <c r="A41" s="246" t="s">
        <v>242</v>
      </c>
      <c r="B41" s="247"/>
      <c r="C41" s="247"/>
      <c r="D41" s="247"/>
      <c r="E41" s="247"/>
      <c r="F41" s="248"/>
      <c r="G41" s="25">
        <v>33</v>
      </c>
      <c r="H41" s="49">
        <f>H36+H37+H38+H39+H40</f>
        <v>-452789097</v>
      </c>
      <c r="I41" s="49">
        <f>I36+I37+I38+I39+I40</f>
        <v>-293651652</v>
      </c>
    </row>
    <row r="42" spans="1:9" ht="29.45" customHeight="1" x14ac:dyDescent="0.2">
      <c r="A42" s="249" t="s">
        <v>243</v>
      </c>
      <c r="B42" s="250"/>
      <c r="C42" s="250"/>
      <c r="D42" s="250"/>
      <c r="E42" s="250"/>
      <c r="F42" s="251"/>
      <c r="G42" s="27">
        <v>34</v>
      </c>
      <c r="H42" s="50">
        <f>H35+H41</f>
        <v>-378689008</v>
      </c>
      <c r="I42" s="50">
        <f>I35+I41</f>
        <v>-216784927</v>
      </c>
    </row>
    <row r="43" spans="1:9" x14ac:dyDescent="0.2">
      <c r="A43" s="252" t="s">
        <v>244</v>
      </c>
      <c r="B43" s="253"/>
      <c r="C43" s="253"/>
      <c r="D43" s="253"/>
      <c r="E43" s="253"/>
      <c r="F43" s="253"/>
      <c r="G43" s="253"/>
      <c r="H43" s="253"/>
      <c r="I43" s="254"/>
    </row>
    <row r="44" spans="1:9" ht="12.75" customHeight="1" x14ac:dyDescent="0.2">
      <c r="A44" s="255" t="s">
        <v>245</v>
      </c>
      <c r="B44" s="256"/>
      <c r="C44" s="256"/>
      <c r="D44" s="256"/>
      <c r="E44" s="256"/>
      <c r="F44" s="257"/>
      <c r="G44" s="24">
        <v>35</v>
      </c>
      <c r="H44" s="47">
        <v>0</v>
      </c>
      <c r="I44" s="47">
        <v>0</v>
      </c>
    </row>
    <row r="45" spans="1:9" ht="25.15" customHeight="1" x14ac:dyDescent="0.2">
      <c r="A45" s="258" t="s">
        <v>246</v>
      </c>
      <c r="B45" s="259"/>
      <c r="C45" s="259"/>
      <c r="D45" s="259"/>
      <c r="E45" s="259"/>
      <c r="F45" s="260"/>
      <c r="G45" s="26">
        <v>36</v>
      </c>
      <c r="H45" s="48">
        <v>0</v>
      </c>
      <c r="I45" s="48">
        <v>0</v>
      </c>
    </row>
    <row r="46" spans="1:9" ht="12.75" customHeight="1" x14ac:dyDescent="0.2">
      <c r="A46" s="258" t="s">
        <v>247</v>
      </c>
      <c r="B46" s="259"/>
      <c r="C46" s="259"/>
      <c r="D46" s="259"/>
      <c r="E46" s="259"/>
      <c r="F46" s="260"/>
      <c r="G46" s="26">
        <v>37</v>
      </c>
      <c r="H46" s="48">
        <v>0</v>
      </c>
      <c r="I46" s="48">
        <v>0</v>
      </c>
    </row>
    <row r="47" spans="1:9" ht="12.75" customHeight="1" x14ac:dyDescent="0.2">
      <c r="A47" s="258" t="s">
        <v>248</v>
      </c>
      <c r="B47" s="259"/>
      <c r="C47" s="259"/>
      <c r="D47" s="259"/>
      <c r="E47" s="259"/>
      <c r="F47" s="260"/>
      <c r="G47" s="26">
        <v>38</v>
      </c>
      <c r="H47" s="48">
        <v>0</v>
      </c>
      <c r="I47" s="48">
        <v>34599427</v>
      </c>
    </row>
    <row r="48" spans="1:9" ht="22.15" customHeight="1" x14ac:dyDescent="0.2">
      <c r="A48" s="246" t="s">
        <v>249</v>
      </c>
      <c r="B48" s="247"/>
      <c r="C48" s="247"/>
      <c r="D48" s="247"/>
      <c r="E48" s="247"/>
      <c r="F48" s="248"/>
      <c r="G48" s="25">
        <v>39</v>
      </c>
      <c r="H48" s="49">
        <f>H44+H45+H46+H47</f>
        <v>0</v>
      </c>
      <c r="I48" s="49">
        <f>I44+I45+I46+I47</f>
        <v>34599427</v>
      </c>
    </row>
    <row r="49" spans="1:9" ht="24.6" customHeight="1" x14ac:dyDescent="0.2">
      <c r="A49" s="258" t="s">
        <v>389</v>
      </c>
      <c r="B49" s="259"/>
      <c r="C49" s="259"/>
      <c r="D49" s="259"/>
      <c r="E49" s="259"/>
      <c r="F49" s="260"/>
      <c r="G49" s="26">
        <v>40</v>
      </c>
      <c r="H49" s="48">
        <v>-32000000</v>
      </c>
      <c r="I49" s="48">
        <v>0</v>
      </c>
    </row>
    <row r="50" spans="1:9" ht="12.75" customHeight="1" x14ac:dyDescent="0.2">
      <c r="A50" s="258" t="s">
        <v>250</v>
      </c>
      <c r="B50" s="259"/>
      <c r="C50" s="259"/>
      <c r="D50" s="259"/>
      <c r="E50" s="259"/>
      <c r="F50" s="260"/>
      <c r="G50" s="26">
        <v>41</v>
      </c>
      <c r="H50" s="48">
        <v>0</v>
      </c>
      <c r="I50" s="48">
        <v>0</v>
      </c>
    </row>
    <row r="51" spans="1:9" ht="12.75" customHeight="1" x14ac:dyDescent="0.2">
      <c r="A51" s="258" t="s">
        <v>251</v>
      </c>
      <c r="B51" s="259"/>
      <c r="C51" s="259"/>
      <c r="D51" s="259"/>
      <c r="E51" s="259"/>
      <c r="F51" s="260"/>
      <c r="G51" s="26">
        <v>42</v>
      </c>
      <c r="H51" s="48">
        <v>0</v>
      </c>
      <c r="I51" s="48">
        <v>0</v>
      </c>
    </row>
    <row r="52" spans="1:9" ht="22.9" customHeight="1" x14ac:dyDescent="0.2">
      <c r="A52" s="258" t="s">
        <v>252</v>
      </c>
      <c r="B52" s="259"/>
      <c r="C52" s="259"/>
      <c r="D52" s="259"/>
      <c r="E52" s="259"/>
      <c r="F52" s="260"/>
      <c r="G52" s="26">
        <v>43</v>
      </c>
      <c r="H52" s="48">
        <v>0</v>
      </c>
      <c r="I52" s="48">
        <v>0</v>
      </c>
    </row>
    <row r="53" spans="1:9" ht="12.75" customHeight="1" x14ac:dyDescent="0.2">
      <c r="A53" s="258" t="s">
        <v>253</v>
      </c>
      <c r="B53" s="259"/>
      <c r="C53" s="259"/>
      <c r="D53" s="259"/>
      <c r="E53" s="259"/>
      <c r="F53" s="260"/>
      <c r="G53" s="26">
        <v>44</v>
      </c>
      <c r="H53" s="48">
        <v>0</v>
      </c>
      <c r="I53" s="48">
        <v>-9369586</v>
      </c>
    </row>
    <row r="54" spans="1:9" ht="30.6" customHeight="1" x14ac:dyDescent="0.2">
      <c r="A54" s="246" t="s">
        <v>254</v>
      </c>
      <c r="B54" s="247"/>
      <c r="C54" s="247"/>
      <c r="D54" s="247"/>
      <c r="E54" s="247"/>
      <c r="F54" s="248"/>
      <c r="G54" s="25">
        <v>45</v>
      </c>
      <c r="H54" s="49">
        <f>H49+H50+H51+H52+H53</f>
        <v>-32000000</v>
      </c>
      <c r="I54" s="49">
        <f>I49+I50+I51+I52+I53</f>
        <v>-9369586</v>
      </c>
    </row>
    <row r="55" spans="1:9" ht="29.45" customHeight="1" x14ac:dyDescent="0.2">
      <c r="A55" s="261" t="s">
        <v>255</v>
      </c>
      <c r="B55" s="262"/>
      <c r="C55" s="262"/>
      <c r="D55" s="262"/>
      <c r="E55" s="262"/>
      <c r="F55" s="263"/>
      <c r="G55" s="25">
        <v>46</v>
      </c>
      <c r="H55" s="49">
        <f>H48+H54</f>
        <v>-32000000</v>
      </c>
      <c r="I55" s="49">
        <f>I48+I54</f>
        <v>25229841</v>
      </c>
    </row>
    <row r="56" spans="1:9" x14ac:dyDescent="0.2">
      <c r="A56" s="258" t="s">
        <v>256</v>
      </c>
      <c r="B56" s="259"/>
      <c r="C56" s="259"/>
      <c r="D56" s="259"/>
      <c r="E56" s="259"/>
      <c r="F56" s="260"/>
      <c r="G56" s="26">
        <v>47</v>
      </c>
      <c r="H56" s="48">
        <v>0</v>
      </c>
      <c r="I56" s="48">
        <v>0</v>
      </c>
    </row>
    <row r="57" spans="1:9" ht="26.45" customHeight="1" x14ac:dyDescent="0.2">
      <c r="A57" s="261" t="s">
        <v>257</v>
      </c>
      <c r="B57" s="262"/>
      <c r="C57" s="262"/>
      <c r="D57" s="262"/>
      <c r="E57" s="262"/>
      <c r="F57" s="263"/>
      <c r="G57" s="25">
        <v>48</v>
      </c>
      <c r="H57" s="49">
        <f>H27+H42+H55+H56</f>
        <v>-127827202</v>
      </c>
      <c r="I57" s="49">
        <f>I27+I42+I55+I56</f>
        <v>128946070</v>
      </c>
    </row>
    <row r="58" spans="1:9" x14ac:dyDescent="0.2">
      <c r="A58" s="264" t="s">
        <v>258</v>
      </c>
      <c r="B58" s="265"/>
      <c r="C58" s="265"/>
      <c r="D58" s="265"/>
      <c r="E58" s="265"/>
      <c r="F58" s="266"/>
      <c r="G58" s="26">
        <v>49</v>
      </c>
      <c r="H58" s="48">
        <v>475999639</v>
      </c>
      <c r="I58" s="48">
        <v>348172437</v>
      </c>
    </row>
    <row r="59" spans="1:9" ht="31.15" customHeight="1" x14ac:dyDescent="0.2">
      <c r="A59" s="249" t="s">
        <v>259</v>
      </c>
      <c r="B59" s="250"/>
      <c r="C59" s="250"/>
      <c r="D59" s="250"/>
      <c r="E59" s="250"/>
      <c r="F59" s="251"/>
      <c r="G59" s="27">
        <v>50</v>
      </c>
      <c r="H59" s="50">
        <f>H57+H58</f>
        <v>348172437</v>
      </c>
      <c r="I59" s="50">
        <f>I57+I58</f>
        <v>477118507</v>
      </c>
    </row>
  </sheetData>
  <sheetProtection algorithmName="SHA-512" hashValue="cFb+W9+znBHl0pN8rXC/ygfFhOSqseDz9nc/z7EizO2HaYy7RJlYusZ+1wSXTHI2kNK1SM1B0fdmRSexD0q4MQ==" saltValue="+IBtCI5lnfObffvyefX8z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horizontalCentered="1" verticalCentered="1"/>
  <pageMargins left="0.74803149606299213" right="0.74803149606299213" top="0.31496062992125984" bottom="0.31496062992125984" header="0.15748031496062992" footer="0.15748031496062992"/>
  <pageSetup paperSize="9" scale="8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51"/>
  <sheetViews>
    <sheetView view="pageBreakPreview" topLeftCell="A46" zoomScale="110" zoomScaleNormal="100" workbookViewId="0">
      <selection sqref="A1:I1"/>
    </sheetView>
  </sheetViews>
  <sheetFormatPr defaultRowHeight="12.75" x14ac:dyDescent="0.2"/>
  <cols>
    <col min="1" max="7" width="9.140625" style="17"/>
    <col min="8" max="9" width="9.8554687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5" t="s">
        <v>260</v>
      </c>
      <c r="B1" s="234"/>
      <c r="C1" s="234"/>
      <c r="D1" s="234"/>
      <c r="E1" s="234"/>
      <c r="F1" s="234"/>
      <c r="G1" s="234"/>
      <c r="H1" s="234"/>
      <c r="I1" s="234"/>
    </row>
    <row r="2" spans="1:9" ht="12.75" customHeight="1" x14ac:dyDescent="0.2">
      <c r="A2" s="233" t="s">
        <v>412</v>
      </c>
      <c r="B2" s="234"/>
      <c r="C2" s="234"/>
      <c r="D2" s="234"/>
      <c r="E2" s="234"/>
      <c r="F2" s="234"/>
      <c r="G2" s="234"/>
      <c r="H2" s="234"/>
      <c r="I2" s="234"/>
    </row>
    <row r="3" spans="1:9" x14ac:dyDescent="0.2">
      <c r="A3" s="275" t="s">
        <v>355</v>
      </c>
      <c r="B3" s="283"/>
      <c r="C3" s="283"/>
      <c r="D3" s="283"/>
      <c r="E3" s="283"/>
      <c r="F3" s="283"/>
      <c r="G3" s="283"/>
      <c r="H3" s="283"/>
      <c r="I3" s="283"/>
    </row>
    <row r="4" spans="1:9" x14ac:dyDescent="0.2">
      <c r="A4" s="294" t="s">
        <v>414</v>
      </c>
      <c r="B4" s="295"/>
      <c r="C4" s="295"/>
      <c r="D4" s="295"/>
      <c r="E4" s="295"/>
      <c r="F4" s="295"/>
      <c r="G4" s="295"/>
      <c r="H4" s="295"/>
      <c r="I4" s="296"/>
    </row>
    <row r="5" spans="1:9" ht="45.75" thickBot="1" x14ac:dyDescent="0.25">
      <c r="A5" s="277" t="s">
        <v>2</v>
      </c>
      <c r="B5" s="278"/>
      <c r="C5" s="278"/>
      <c r="D5" s="278"/>
      <c r="E5" s="278"/>
      <c r="F5" s="279"/>
      <c r="G5" s="22" t="s">
        <v>107</v>
      </c>
      <c r="H5" s="41" t="s">
        <v>380</v>
      </c>
      <c r="I5" s="41" t="s">
        <v>347</v>
      </c>
    </row>
    <row r="6" spans="1:9" x14ac:dyDescent="0.2">
      <c r="A6" s="280">
        <v>1</v>
      </c>
      <c r="B6" s="281"/>
      <c r="C6" s="281"/>
      <c r="D6" s="281"/>
      <c r="E6" s="281"/>
      <c r="F6" s="282"/>
      <c r="G6" s="28">
        <v>2</v>
      </c>
      <c r="H6" s="42" t="s">
        <v>207</v>
      </c>
      <c r="I6" s="42" t="s">
        <v>208</v>
      </c>
    </row>
    <row r="7" spans="1:9" x14ac:dyDescent="0.2">
      <c r="A7" s="290" t="s">
        <v>209</v>
      </c>
      <c r="B7" s="291"/>
      <c r="C7" s="291"/>
      <c r="D7" s="291"/>
      <c r="E7" s="291"/>
      <c r="F7" s="291"/>
      <c r="G7" s="291"/>
      <c r="H7" s="291"/>
      <c r="I7" s="292"/>
    </row>
    <row r="8" spans="1:9" x14ac:dyDescent="0.2">
      <c r="A8" s="293" t="s">
        <v>261</v>
      </c>
      <c r="B8" s="293"/>
      <c r="C8" s="293"/>
      <c r="D8" s="293"/>
      <c r="E8" s="293"/>
      <c r="F8" s="293"/>
      <c r="G8" s="29">
        <v>1</v>
      </c>
      <c r="H8" s="52">
        <v>0</v>
      </c>
      <c r="I8" s="52">
        <v>0</v>
      </c>
    </row>
    <row r="9" spans="1:9" x14ac:dyDescent="0.2">
      <c r="A9" s="288" t="s">
        <v>262</v>
      </c>
      <c r="B9" s="288"/>
      <c r="C9" s="288"/>
      <c r="D9" s="288"/>
      <c r="E9" s="288"/>
      <c r="F9" s="288"/>
      <c r="G9" s="30">
        <v>2</v>
      </c>
      <c r="H9" s="53">
        <v>0</v>
      </c>
      <c r="I9" s="53">
        <v>0</v>
      </c>
    </row>
    <row r="10" spans="1:9" x14ac:dyDescent="0.2">
      <c r="A10" s="288" t="s">
        <v>263</v>
      </c>
      <c r="B10" s="288"/>
      <c r="C10" s="288"/>
      <c r="D10" s="288"/>
      <c r="E10" s="288"/>
      <c r="F10" s="288"/>
      <c r="G10" s="30">
        <v>3</v>
      </c>
      <c r="H10" s="53">
        <v>0</v>
      </c>
      <c r="I10" s="53">
        <v>0</v>
      </c>
    </row>
    <row r="11" spans="1:9" x14ac:dyDescent="0.2">
      <c r="A11" s="288" t="s">
        <v>264</v>
      </c>
      <c r="B11" s="288"/>
      <c r="C11" s="288"/>
      <c r="D11" s="288"/>
      <c r="E11" s="288"/>
      <c r="F11" s="288"/>
      <c r="G11" s="30">
        <v>4</v>
      </c>
      <c r="H11" s="53">
        <v>0</v>
      </c>
      <c r="I11" s="53">
        <v>0</v>
      </c>
    </row>
    <row r="12" spans="1:9" x14ac:dyDescent="0.2">
      <c r="A12" s="288" t="s">
        <v>265</v>
      </c>
      <c r="B12" s="288"/>
      <c r="C12" s="288"/>
      <c r="D12" s="288"/>
      <c r="E12" s="288"/>
      <c r="F12" s="288"/>
      <c r="G12" s="30">
        <v>5</v>
      </c>
      <c r="H12" s="53">
        <v>0</v>
      </c>
      <c r="I12" s="53">
        <v>0</v>
      </c>
    </row>
    <row r="13" spans="1:9" x14ac:dyDescent="0.2">
      <c r="A13" s="288" t="s">
        <v>266</v>
      </c>
      <c r="B13" s="288"/>
      <c r="C13" s="288"/>
      <c r="D13" s="288"/>
      <c r="E13" s="288"/>
      <c r="F13" s="288"/>
      <c r="G13" s="30">
        <v>6</v>
      </c>
      <c r="H13" s="53">
        <v>0</v>
      </c>
      <c r="I13" s="53">
        <v>0</v>
      </c>
    </row>
    <row r="14" spans="1:9" x14ac:dyDescent="0.2">
      <c r="A14" s="288" t="s">
        <v>267</v>
      </c>
      <c r="B14" s="288"/>
      <c r="C14" s="288"/>
      <c r="D14" s="288"/>
      <c r="E14" s="288"/>
      <c r="F14" s="288"/>
      <c r="G14" s="30">
        <v>7</v>
      </c>
      <c r="H14" s="53">
        <v>0</v>
      </c>
      <c r="I14" s="53">
        <v>0</v>
      </c>
    </row>
    <row r="15" spans="1:9" x14ac:dyDescent="0.2">
      <c r="A15" s="288" t="s">
        <v>268</v>
      </c>
      <c r="B15" s="288"/>
      <c r="C15" s="288"/>
      <c r="D15" s="288"/>
      <c r="E15" s="288"/>
      <c r="F15" s="288"/>
      <c r="G15" s="30">
        <v>8</v>
      </c>
      <c r="H15" s="53">
        <v>0</v>
      </c>
      <c r="I15" s="53">
        <v>0</v>
      </c>
    </row>
    <row r="16" spans="1:9" x14ac:dyDescent="0.2">
      <c r="A16" s="286" t="s">
        <v>269</v>
      </c>
      <c r="B16" s="286"/>
      <c r="C16" s="286"/>
      <c r="D16" s="286"/>
      <c r="E16" s="286"/>
      <c r="F16" s="286"/>
      <c r="G16" s="31">
        <v>9</v>
      </c>
      <c r="H16" s="54">
        <f>SUM(H8:H15)</f>
        <v>0</v>
      </c>
      <c r="I16" s="54">
        <f>SUM(I8:I15)</f>
        <v>0</v>
      </c>
    </row>
    <row r="17" spans="1:9" x14ac:dyDescent="0.2">
      <c r="A17" s="288" t="s">
        <v>270</v>
      </c>
      <c r="B17" s="288"/>
      <c r="C17" s="288"/>
      <c r="D17" s="288"/>
      <c r="E17" s="288"/>
      <c r="F17" s="288"/>
      <c r="G17" s="30">
        <v>10</v>
      </c>
      <c r="H17" s="53">
        <v>0</v>
      </c>
      <c r="I17" s="53">
        <v>0</v>
      </c>
    </row>
    <row r="18" spans="1:9" x14ac:dyDescent="0.2">
      <c r="A18" s="288" t="s">
        <v>271</v>
      </c>
      <c r="B18" s="288"/>
      <c r="C18" s="288"/>
      <c r="D18" s="288"/>
      <c r="E18" s="288"/>
      <c r="F18" s="288"/>
      <c r="G18" s="30">
        <v>11</v>
      </c>
      <c r="H18" s="53">
        <v>0</v>
      </c>
      <c r="I18" s="53">
        <v>0</v>
      </c>
    </row>
    <row r="19" spans="1:9" ht="27.6" customHeight="1" x14ac:dyDescent="0.2">
      <c r="A19" s="284" t="s">
        <v>272</v>
      </c>
      <c r="B19" s="284"/>
      <c r="C19" s="284"/>
      <c r="D19" s="284"/>
      <c r="E19" s="284"/>
      <c r="F19" s="284"/>
      <c r="G19" s="32">
        <v>12</v>
      </c>
      <c r="H19" s="55">
        <f>H16+H17+H18</f>
        <v>0</v>
      </c>
      <c r="I19" s="55">
        <f>I16+I17+I18</f>
        <v>0</v>
      </c>
    </row>
    <row r="20" spans="1:9" x14ac:dyDescent="0.2">
      <c r="A20" s="290" t="s">
        <v>229</v>
      </c>
      <c r="B20" s="291"/>
      <c r="C20" s="291"/>
      <c r="D20" s="291"/>
      <c r="E20" s="291"/>
      <c r="F20" s="291"/>
      <c r="G20" s="291"/>
      <c r="H20" s="291"/>
      <c r="I20" s="292"/>
    </row>
    <row r="21" spans="1:9" ht="26.45" customHeight="1" x14ac:dyDescent="0.2">
      <c r="A21" s="293" t="s">
        <v>273</v>
      </c>
      <c r="B21" s="293"/>
      <c r="C21" s="293"/>
      <c r="D21" s="293"/>
      <c r="E21" s="293"/>
      <c r="F21" s="293"/>
      <c r="G21" s="29">
        <v>13</v>
      </c>
      <c r="H21" s="52">
        <v>0</v>
      </c>
      <c r="I21" s="52">
        <v>0</v>
      </c>
    </row>
    <row r="22" spans="1:9" x14ac:dyDescent="0.2">
      <c r="A22" s="288" t="s">
        <v>274</v>
      </c>
      <c r="B22" s="288"/>
      <c r="C22" s="288"/>
      <c r="D22" s="288"/>
      <c r="E22" s="288"/>
      <c r="F22" s="288"/>
      <c r="G22" s="30">
        <v>14</v>
      </c>
      <c r="H22" s="53">
        <v>0</v>
      </c>
      <c r="I22" s="53">
        <v>0</v>
      </c>
    </row>
    <row r="23" spans="1:9" x14ac:dyDescent="0.2">
      <c r="A23" s="288" t="s">
        <v>275</v>
      </c>
      <c r="B23" s="288"/>
      <c r="C23" s="288"/>
      <c r="D23" s="288"/>
      <c r="E23" s="288"/>
      <c r="F23" s="288"/>
      <c r="G23" s="30">
        <v>15</v>
      </c>
      <c r="H23" s="53">
        <v>0</v>
      </c>
      <c r="I23" s="53">
        <v>0</v>
      </c>
    </row>
    <row r="24" spans="1:9" x14ac:dyDescent="0.2">
      <c r="A24" s="288" t="s">
        <v>276</v>
      </c>
      <c r="B24" s="288"/>
      <c r="C24" s="288"/>
      <c r="D24" s="288"/>
      <c r="E24" s="288"/>
      <c r="F24" s="288"/>
      <c r="G24" s="30">
        <v>16</v>
      </c>
      <c r="H24" s="53">
        <v>0</v>
      </c>
      <c r="I24" s="53">
        <v>0</v>
      </c>
    </row>
    <row r="25" spans="1:9" x14ac:dyDescent="0.2">
      <c r="A25" s="288" t="s">
        <v>277</v>
      </c>
      <c r="B25" s="288"/>
      <c r="C25" s="288"/>
      <c r="D25" s="288"/>
      <c r="E25" s="288"/>
      <c r="F25" s="288"/>
      <c r="G25" s="30">
        <v>17</v>
      </c>
      <c r="H25" s="53">
        <v>0</v>
      </c>
      <c r="I25" s="53">
        <v>0</v>
      </c>
    </row>
    <row r="26" spans="1:9" x14ac:dyDescent="0.2">
      <c r="A26" s="288" t="s">
        <v>278</v>
      </c>
      <c r="B26" s="288"/>
      <c r="C26" s="288"/>
      <c r="D26" s="288"/>
      <c r="E26" s="288"/>
      <c r="F26" s="288"/>
      <c r="G26" s="30">
        <v>18</v>
      </c>
      <c r="H26" s="53">
        <v>0</v>
      </c>
      <c r="I26" s="53">
        <v>0</v>
      </c>
    </row>
    <row r="27" spans="1:9" ht="24" customHeight="1" x14ac:dyDescent="0.2">
      <c r="A27" s="286" t="s">
        <v>279</v>
      </c>
      <c r="B27" s="286"/>
      <c r="C27" s="286"/>
      <c r="D27" s="286"/>
      <c r="E27" s="286"/>
      <c r="F27" s="286"/>
      <c r="G27" s="31">
        <v>19</v>
      </c>
      <c r="H27" s="54">
        <f>SUM(H21:H26)</f>
        <v>0</v>
      </c>
      <c r="I27" s="54">
        <f>SUM(I21:I26)</f>
        <v>0</v>
      </c>
    </row>
    <row r="28" spans="1:9" ht="27" customHeight="1" x14ac:dyDescent="0.2">
      <c r="A28" s="288" t="s">
        <v>280</v>
      </c>
      <c r="B28" s="288"/>
      <c r="C28" s="288"/>
      <c r="D28" s="288"/>
      <c r="E28" s="288"/>
      <c r="F28" s="288"/>
      <c r="G28" s="30">
        <v>20</v>
      </c>
      <c r="H28" s="53">
        <v>0</v>
      </c>
      <c r="I28" s="53">
        <v>0</v>
      </c>
    </row>
    <row r="29" spans="1:9" x14ac:dyDescent="0.2">
      <c r="A29" s="288" t="s">
        <v>281</v>
      </c>
      <c r="B29" s="288"/>
      <c r="C29" s="288"/>
      <c r="D29" s="288"/>
      <c r="E29" s="288"/>
      <c r="F29" s="288"/>
      <c r="G29" s="30">
        <v>21</v>
      </c>
      <c r="H29" s="53">
        <v>0</v>
      </c>
      <c r="I29" s="53">
        <v>0</v>
      </c>
    </row>
    <row r="30" spans="1:9" x14ac:dyDescent="0.2">
      <c r="A30" s="288" t="s">
        <v>282</v>
      </c>
      <c r="B30" s="288"/>
      <c r="C30" s="288"/>
      <c r="D30" s="288"/>
      <c r="E30" s="288"/>
      <c r="F30" s="288"/>
      <c r="G30" s="30">
        <v>22</v>
      </c>
      <c r="H30" s="53">
        <v>0</v>
      </c>
      <c r="I30" s="53">
        <v>0</v>
      </c>
    </row>
    <row r="31" spans="1:9" x14ac:dyDescent="0.2">
      <c r="A31" s="288" t="s">
        <v>283</v>
      </c>
      <c r="B31" s="288"/>
      <c r="C31" s="288"/>
      <c r="D31" s="288"/>
      <c r="E31" s="288"/>
      <c r="F31" s="288"/>
      <c r="G31" s="30">
        <v>23</v>
      </c>
      <c r="H31" s="53">
        <v>0</v>
      </c>
      <c r="I31" s="53">
        <v>0</v>
      </c>
    </row>
    <row r="32" spans="1:9" x14ac:dyDescent="0.2">
      <c r="A32" s="288" t="s">
        <v>284</v>
      </c>
      <c r="B32" s="288"/>
      <c r="C32" s="288"/>
      <c r="D32" s="288"/>
      <c r="E32" s="288"/>
      <c r="F32" s="288"/>
      <c r="G32" s="30">
        <v>24</v>
      </c>
      <c r="H32" s="53">
        <v>0</v>
      </c>
      <c r="I32" s="53">
        <v>0</v>
      </c>
    </row>
    <row r="33" spans="1:9" ht="25.9" customHeight="1" x14ac:dyDescent="0.2">
      <c r="A33" s="286" t="s">
        <v>285</v>
      </c>
      <c r="B33" s="286"/>
      <c r="C33" s="286"/>
      <c r="D33" s="286"/>
      <c r="E33" s="286"/>
      <c r="F33" s="286"/>
      <c r="G33" s="31">
        <v>25</v>
      </c>
      <c r="H33" s="54">
        <f>SUM(H28:H32)</f>
        <v>0</v>
      </c>
      <c r="I33" s="54">
        <f>SUM(I28:I32)</f>
        <v>0</v>
      </c>
    </row>
    <row r="34" spans="1:9" ht="28.15" customHeight="1" x14ac:dyDescent="0.2">
      <c r="A34" s="284" t="s">
        <v>286</v>
      </c>
      <c r="B34" s="284"/>
      <c r="C34" s="284"/>
      <c r="D34" s="284"/>
      <c r="E34" s="284"/>
      <c r="F34" s="284"/>
      <c r="G34" s="32">
        <v>26</v>
      </c>
      <c r="H34" s="55">
        <f>H27+H33</f>
        <v>0</v>
      </c>
      <c r="I34" s="55">
        <f>I27+I33</f>
        <v>0</v>
      </c>
    </row>
    <row r="35" spans="1:9" x14ac:dyDescent="0.2">
      <c r="A35" s="290" t="s">
        <v>244</v>
      </c>
      <c r="B35" s="291"/>
      <c r="C35" s="291"/>
      <c r="D35" s="291"/>
      <c r="E35" s="291"/>
      <c r="F35" s="291"/>
      <c r="G35" s="291">
        <v>0</v>
      </c>
      <c r="H35" s="291"/>
      <c r="I35" s="292"/>
    </row>
    <row r="36" spans="1:9" x14ac:dyDescent="0.2">
      <c r="A36" s="297" t="s">
        <v>287</v>
      </c>
      <c r="B36" s="297"/>
      <c r="C36" s="297"/>
      <c r="D36" s="297"/>
      <c r="E36" s="297"/>
      <c r="F36" s="297"/>
      <c r="G36" s="29">
        <v>27</v>
      </c>
      <c r="H36" s="52">
        <v>0</v>
      </c>
      <c r="I36" s="52">
        <v>0</v>
      </c>
    </row>
    <row r="37" spans="1:9" ht="25.15" customHeight="1" x14ac:dyDescent="0.2">
      <c r="A37" s="285" t="s">
        <v>288</v>
      </c>
      <c r="B37" s="285"/>
      <c r="C37" s="285"/>
      <c r="D37" s="285"/>
      <c r="E37" s="285"/>
      <c r="F37" s="285"/>
      <c r="G37" s="30">
        <v>28</v>
      </c>
      <c r="H37" s="53">
        <v>0</v>
      </c>
      <c r="I37" s="53">
        <v>0</v>
      </c>
    </row>
    <row r="38" spans="1:9" x14ac:dyDescent="0.2">
      <c r="A38" s="285" t="s">
        <v>289</v>
      </c>
      <c r="B38" s="285"/>
      <c r="C38" s="285"/>
      <c r="D38" s="285"/>
      <c r="E38" s="285"/>
      <c r="F38" s="285"/>
      <c r="G38" s="30">
        <v>29</v>
      </c>
      <c r="H38" s="53">
        <v>0</v>
      </c>
      <c r="I38" s="53">
        <v>0</v>
      </c>
    </row>
    <row r="39" spans="1:9" x14ac:dyDescent="0.2">
      <c r="A39" s="285" t="s">
        <v>290</v>
      </c>
      <c r="B39" s="285"/>
      <c r="C39" s="285"/>
      <c r="D39" s="285"/>
      <c r="E39" s="285"/>
      <c r="F39" s="285"/>
      <c r="G39" s="30">
        <v>30</v>
      </c>
      <c r="H39" s="53">
        <v>0</v>
      </c>
      <c r="I39" s="53">
        <v>0</v>
      </c>
    </row>
    <row r="40" spans="1:9" ht="25.9" customHeight="1" x14ac:dyDescent="0.2">
      <c r="A40" s="286" t="s">
        <v>291</v>
      </c>
      <c r="B40" s="286"/>
      <c r="C40" s="286"/>
      <c r="D40" s="286"/>
      <c r="E40" s="286"/>
      <c r="F40" s="286"/>
      <c r="G40" s="31">
        <v>31</v>
      </c>
      <c r="H40" s="54">
        <f>H39+H38+H37+H36</f>
        <v>0</v>
      </c>
      <c r="I40" s="54">
        <f>I39+I38+I37+I36</f>
        <v>0</v>
      </c>
    </row>
    <row r="41" spans="1:9" ht="24.6" customHeight="1" x14ac:dyDescent="0.2">
      <c r="A41" s="285" t="s">
        <v>292</v>
      </c>
      <c r="B41" s="285"/>
      <c r="C41" s="285"/>
      <c r="D41" s="285"/>
      <c r="E41" s="285"/>
      <c r="F41" s="285"/>
      <c r="G41" s="30">
        <v>32</v>
      </c>
      <c r="H41" s="53">
        <v>0</v>
      </c>
      <c r="I41" s="53">
        <v>0</v>
      </c>
    </row>
    <row r="42" spans="1:9" x14ac:dyDescent="0.2">
      <c r="A42" s="285" t="s">
        <v>293</v>
      </c>
      <c r="B42" s="285"/>
      <c r="C42" s="285"/>
      <c r="D42" s="285"/>
      <c r="E42" s="285"/>
      <c r="F42" s="285"/>
      <c r="G42" s="30">
        <v>33</v>
      </c>
      <c r="H42" s="53">
        <v>0</v>
      </c>
      <c r="I42" s="53">
        <v>0</v>
      </c>
    </row>
    <row r="43" spans="1:9" x14ac:dyDescent="0.2">
      <c r="A43" s="285" t="s">
        <v>294</v>
      </c>
      <c r="B43" s="285"/>
      <c r="C43" s="285"/>
      <c r="D43" s="285"/>
      <c r="E43" s="285"/>
      <c r="F43" s="285"/>
      <c r="G43" s="30">
        <v>34</v>
      </c>
      <c r="H43" s="53">
        <v>0</v>
      </c>
      <c r="I43" s="53">
        <v>0</v>
      </c>
    </row>
    <row r="44" spans="1:9" ht="21" customHeight="1" x14ac:dyDescent="0.2">
      <c r="A44" s="285" t="s">
        <v>295</v>
      </c>
      <c r="B44" s="285"/>
      <c r="C44" s="285"/>
      <c r="D44" s="285"/>
      <c r="E44" s="285"/>
      <c r="F44" s="285"/>
      <c r="G44" s="30">
        <v>35</v>
      </c>
      <c r="H44" s="53">
        <v>0</v>
      </c>
      <c r="I44" s="53">
        <v>0</v>
      </c>
    </row>
    <row r="45" spans="1:9" x14ac:dyDescent="0.2">
      <c r="A45" s="285" t="s">
        <v>296</v>
      </c>
      <c r="B45" s="285"/>
      <c r="C45" s="285"/>
      <c r="D45" s="285"/>
      <c r="E45" s="285"/>
      <c r="F45" s="285"/>
      <c r="G45" s="30">
        <v>36</v>
      </c>
      <c r="H45" s="53">
        <v>0</v>
      </c>
      <c r="I45" s="53">
        <v>0</v>
      </c>
    </row>
    <row r="46" spans="1:9" ht="22.9" customHeight="1" x14ac:dyDescent="0.2">
      <c r="A46" s="286" t="s">
        <v>297</v>
      </c>
      <c r="B46" s="286"/>
      <c r="C46" s="286"/>
      <c r="D46" s="286"/>
      <c r="E46" s="286"/>
      <c r="F46" s="286"/>
      <c r="G46" s="31">
        <v>37</v>
      </c>
      <c r="H46" s="54">
        <f>H45+H44+H43+H42+H41</f>
        <v>0</v>
      </c>
      <c r="I46" s="54">
        <f>I45+I44+I43+I42+I41</f>
        <v>0</v>
      </c>
    </row>
    <row r="47" spans="1:9" ht="25.9" customHeight="1" x14ac:dyDescent="0.2">
      <c r="A47" s="287" t="s">
        <v>298</v>
      </c>
      <c r="B47" s="287"/>
      <c r="C47" s="287"/>
      <c r="D47" s="287"/>
      <c r="E47" s="287"/>
      <c r="F47" s="287"/>
      <c r="G47" s="31">
        <v>38</v>
      </c>
      <c r="H47" s="54">
        <f>H46+H40</f>
        <v>0</v>
      </c>
      <c r="I47" s="54">
        <f>I46+I40</f>
        <v>0</v>
      </c>
    </row>
    <row r="48" spans="1:9" x14ac:dyDescent="0.2">
      <c r="A48" s="288" t="s">
        <v>299</v>
      </c>
      <c r="B48" s="288"/>
      <c r="C48" s="288"/>
      <c r="D48" s="288"/>
      <c r="E48" s="288"/>
      <c r="F48" s="288"/>
      <c r="G48" s="30">
        <v>39</v>
      </c>
      <c r="H48" s="53">
        <v>0</v>
      </c>
      <c r="I48" s="53">
        <v>0</v>
      </c>
    </row>
    <row r="49" spans="1:9" ht="25.9" customHeight="1" x14ac:dyDescent="0.2">
      <c r="A49" s="287" t="s">
        <v>300</v>
      </c>
      <c r="B49" s="287"/>
      <c r="C49" s="287"/>
      <c r="D49" s="287"/>
      <c r="E49" s="287"/>
      <c r="F49" s="287"/>
      <c r="G49" s="31">
        <v>40</v>
      </c>
      <c r="H49" s="54">
        <f>H19+H34+H47+H48</f>
        <v>0</v>
      </c>
      <c r="I49" s="54">
        <f>I19+I34+I47+I48</f>
        <v>0</v>
      </c>
    </row>
    <row r="50" spans="1:9" x14ac:dyDescent="0.2">
      <c r="A50" s="289" t="s">
        <v>258</v>
      </c>
      <c r="B50" s="289"/>
      <c r="C50" s="289"/>
      <c r="D50" s="289"/>
      <c r="E50" s="289"/>
      <c r="F50" s="289"/>
      <c r="G50" s="30">
        <v>41</v>
      </c>
      <c r="H50" s="53">
        <v>0</v>
      </c>
      <c r="I50" s="53">
        <v>0</v>
      </c>
    </row>
    <row r="51" spans="1:9" ht="31.9" customHeight="1" x14ac:dyDescent="0.2">
      <c r="A51" s="284" t="s">
        <v>301</v>
      </c>
      <c r="B51" s="284"/>
      <c r="C51" s="284"/>
      <c r="D51" s="284"/>
      <c r="E51" s="284"/>
      <c r="F51" s="284"/>
      <c r="G51" s="32">
        <v>42</v>
      </c>
      <c r="H51" s="55">
        <f>H50+H49</f>
        <v>0</v>
      </c>
      <c r="I51" s="55">
        <f>I50+I49</f>
        <v>0</v>
      </c>
    </row>
  </sheetData>
  <sheetProtection algorithmName="SHA-512" hashValue="HjhoiWIuw8Bc0McNTobK4lnEq371UElS5eGWV+hWGK6RKYepD5caMC7bzK5I4sTbv0vxytm9x1VqSrHkZybjMw==" saltValue="MfDj88pqoB/8Pn+SH26Ro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W61"/>
  <sheetViews>
    <sheetView zoomScaleNormal="100" zoomScaleSheetLayoutView="110" workbookViewId="0">
      <pane xSplit="7" ySplit="6" topLeftCell="H7" activePane="bottomRight" state="frozen"/>
      <selection pane="topRight" activeCell="H1" sqref="H1"/>
      <selection pane="bottomLeft" activeCell="A7" sqref="A7"/>
      <selection pane="bottomRight" activeCell="H7" sqref="H7"/>
    </sheetView>
  </sheetViews>
  <sheetFormatPr defaultRowHeight="12.75" x14ac:dyDescent="0.2"/>
  <cols>
    <col min="1" max="4" width="9.140625" style="1"/>
    <col min="5" max="5" width="10.140625" style="1" bestFit="1" customWidth="1"/>
    <col min="6" max="6" width="9.140625" style="1"/>
    <col min="7" max="7" width="10.28515625" style="1" bestFit="1" customWidth="1"/>
    <col min="8" max="8" width="8.85546875" style="57" customWidth="1"/>
    <col min="9" max="10" width="9.85546875" style="57" customWidth="1"/>
    <col min="11" max="23" width="9.140625" style="57" customWidth="1"/>
    <col min="24"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8" t="s">
        <v>302</v>
      </c>
      <c r="B1" s="319"/>
      <c r="C1" s="319"/>
      <c r="D1" s="319"/>
      <c r="E1" s="319"/>
      <c r="F1" s="319"/>
      <c r="G1" s="319"/>
      <c r="H1" s="319"/>
      <c r="I1" s="319"/>
      <c r="J1" s="319"/>
      <c r="K1" s="56"/>
    </row>
    <row r="2" spans="1:23" ht="15.75" x14ac:dyDescent="0.2">
      <c r="A2" s="2"/>
      <c r="B2" s="3"/>
      <c r="C2" s="320" t="s">
        <v>303</v>
      </c>
      <c r="D2" s="320"/>
      <c r="E2" s="10">
        <v>43466</v>
      </c>
      <c r="F2" s="4" t="s">
        <v>0</v>
      </c>
      <c r="G2" s="10">
        <v>43830</v>
      </c>
      <c r="H2" s="58"/>
      <c r="I2" s="58"/>
      <c r="J2" s="58"/>
      <c r="K2" s="59"/>
      <c r="V2" s="60" t="s">
        <v>355</v>
      </c>
    </row>
    <row r="3" spans="1:23" ht="13.5" customHeight="1" thickBot="1" x14ac:dyDescent="0.25">
      <c r="A3" s="322" t="s">
        <v>304</v>
      </c>
      <c r="B3" s="323"/>
      <c r="C3" s="323"/>
      <c r="D3" s="323"/>
      <c r="E3" s="323"/>
      <c r="F3" s="323"/>
      <c r="G3" s="326" t="s">
        <v>3</v>
      </c>
      <c r="H3" s="309" t="s">
        <v>305</v>
      </c>
      <c r="I3" s="309"/>
      <c r="J3" s="309"/>
      <c r="K3" s="309"/>
      <c r="L3" s="309"/>
      <c r="M3" s="309"/>
      <c r="N3" s="309"/>
      <c r="O3" s="309"/>
      <c r="P3" s="309"/>
      <c r="Q3" s="309"/>
      <c r="R3" s="309"/>
      <c r="S3" s="309"/>
      <c r="T3" s="309"/>
      <c r="U3" s="309"/>
      <c r="V3" s="309" t="s">
        <v>306</v>
      </c>
      <c r="W3" s="311" t="s">
        <v>307</v>
      </c>
    </row>
    <row r="4" spans="1:23" ht="79.5" thickBot="1" x14ac:dyDescent="0.25">
      <c r="A4" s="324"/>
      <c r="B4" s="325"/>
      <c r="C4" s="325"/>
      <c r="D4" s="325"/>
      <c r="E4" s="325"/>
      <c r="F4" s="325"/>
      <c r="G4" s="327"/>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10"/>
      <c r="W4" s="312"/>
    </row>
    <row r="5" spans="1:23" ht="33.75" x14ac:dyDescent="0.2">
      <c r="A5" s="313">
        <v>1</v>
      </c>
      <c r="B5" s="314"/>
      <c r="C5" s="314"/>
      <c r="D5" s="314"/>
      <c r="E5" s="314"/>
      <c r="F5" s="314"/>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15" t="s">
        <v>322</v>
      </c>
      <c r="B6" s="315"/>
      <c r="C6" s="315"/>
      <c r="D6" s="315"/>
      <c r="E6" s="315"/>
      <c r="F6" s="315"/>
      <c r="G6" s="315"/>
      <c r="H6" s="315"/>
      <c r="I6" s="315"/>
      <c r="J6" s="315"/>
      <c r="K6" s="315"/>
      <c r="L6" s="315"/>
      <c r="M6" s="315"/>
      <c r="N6" s="316"/>
      <c r="O6" s="316"/>
      <c r="P6" s="316"/>
      <c r="Q6" s="316"/>
      <c r="R6" s="316"/>
      <c r="S6" s="316"/>
      <c r="T6" s="316"/>
      <c r="U6" s="316"/>
      <c r="V6" s="316"/>
      <c r="W6" s="317"/>
    </row>
    <row r="7" spans="1:23" x14ac:dyDescent="0.2">
      <c r="A7" s="307" t="s">
        <v>374</v>
      </c>
      <c r="B7" s="307"/>
      <c r="C7" s="307"/>
      <c r="D7" s="307"/>
      <c r="E7" s="307"/>
      <c r="F7" s="307"/>
      <c r="G7" s="6">
        <v>1</v>
      </c>
      <c r="H7" s="65">
        <v>300000000</v>
      </c>
      <c r="I7" s="65">
        <v>0</v>
      </c>
      <c r="J7" s="65">
        <v>15000000</v>
      </c>
      <c r="K7" s="65">
        <v>86680</v>
      </c>
      <c r="L7" s="65">
        <v>86680</v>
      </c>
      <c r="M7" s="65">
        <v>0</v>
      </c>
      <c r="N7" s="65">
        <v>2261916</v>
      </c>
      <c r="O7" s="65">
        <v>0</v>
      </c>
      <c r="P7" s="65">
        <v>0</v>
      </c>
      <c r="Q7" s="65">
        <v>0</v>
      </c>
      <c r="R7" s="65">
        <v>0</v>
      </c>
      <c r="S7" s="65">
        <v>1321351185</v>
      </c>
      <c r="T7" s="65">
        <v>132255384</v>
      </c>
      <c r="U7" s="66">
        <f>H7+I7+J7+K7-L7+M7+N7+O7+P7+Q7+R7+S7+T7</f>
        <v>1770868485</v>
      </c>
      <c r="V7" s="65">
        <v>0</v>
      </c>
      <c r="W7" s="66">
        <f>U7+V7</f>
        <v>1770868485</v>
      </c>
    </row>
    <row r="8" spans="1:23" x14ac:dyDescent="0.2">
      <c r="A8" s="300" t="s">
        <v>323</v>
      </c>
      <c r="B8" s="300"/>
      <c r="C8" s="300"/>
      <c r="D8" s="300"/>
      <c r="E8" s="300"/>
      <c r="F8" s="300"/>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00" t="s">
        <v>324</v>
      </c>
      <c r="B9" s="300"/>
      <c r="C9" s="300"/>
      <c r="D9" s="300"/>
      <c r="E9" s="300"/>
      <c r="F9" s="300"/>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21" t="s">
        <v>375</v>
      </c>
      <c r="B10" s="321"/>
      <c r="C10" s="321"/>
      <c r="D10" s="321"/>
      <c r="E10" s="321"/>
      <c r="F10" s="321"/>
      <c r="G10" s="7">
        <v>4</v>
      </c>
      <c r="H10" s="66">
        <f>H7+H8+H9</f>
        <v>300000000</v>
      </c>
      <c r="I10" s="66">
        <f t="shared" ref="I10:W10" si="2">I7+I8+I9</f>
        <v>0</v>
      </c>
      <c r="J10" s="66">
        <f t="shared" si="2"/>
        <v>15000000</v>
      </c>
      <c r="K10" s="66">
        <f>K7+K8+K9</f>
        <v>86680</v>
      </c>
      <c r="L10" s="66">
        <f t="shared" si="2"/>
        <v>86680</v>
      </c>
      <c r="M10" s="66">
        <f t="shared" si="2"/>
        <v>0</v>
      </c>
      <c r="N10" s="66">
        <f t="shared" si="2"/>
        <v>2261916</v>
      </c>
      <c r="O10" s="66">
        <f t="shared" si="2"/>
        <v>0</v>
      </c>
      <c r="P10" s="66">
        <f t="shared" si="2"/>
        <v>0</v>
      </c>
      <c r="Q10" s="66">
        <f t="shared" si="2"/>
        <v>0</v>
      </c>
      <c r="R10" s="66">
        <f t="shared" si="2"/>
        <v>0</v>
      </c>
      <c r="S10" s="66">
        <f t="shared" si="2"/>
        <v>1321351185</v>
      </c>
      <c r="T10" s="66">
        <f t="shared" si="2"/>
        <v>132255384</v>
      </c>
      <c r="U10" s="66">
        <f t="shared" si="2"/>
        <v>1770868485</v>
      </c>
      <c r="V10" s="66">
        <f t="shared" si="2"/>
        <v>0</v>
      </c>
      <c r="W10" s="66">
        <f t="shared" si="2"/>
        <v>1770868485</v>
      </c>
    </row>
    <row r="11" spans="1:23" x14ac:dyDescent="0.2">
      <c r="A11" s="300" t="s">
        <v>325</v>
      </c>
      <c r="B11" s="300"/>
      <c r="C11" s="300"/>
      <c r="D11" s="300"/>
      <c r="E11" s="300"/>
      <c r="F11" s="300"/>
      <c r="G11" s="6">
        <v>5</v>
      </c>
      <c r="H11" s="67">
        <v>0</v>
      </c>
      <c r="I11" s="67">
        <v>0</v>
      </c>
      <c r="J11" s="67">
        <v>0</v>
      </c>
      <c r="K11" s="67">
        <v>0</v>
      </c>
      <c r="L11" s="67">
        <v>0</v>
      </c>
      <c r="M11" s="67">
        <v>0</v>
      </c>
      <c r="N11" s="67">
        <v>0</v>
      </c>
      <c r="O11" s="67">
        <v>0</v>
      </c>
      <c r="P11" s="67">
        <v>0</v>
      </c>
      <c r="Q11" s="67">
        <v>0</v>
      </c>
      <c r="R11" s="67">
        <v>0</v>
      </c>
      <c r="S11" s="67">
        <v>0</v>
      </c>
      <c r="T11" s="65">
        <v>155267567</v>
      </c>
      <c r="U11" s="66">
        <f>H11+I11+J11+K11-L11+M11+N11+O11+P11+Q11+R11+S11+T11</f>
        <v>155267567</v>
      </c>
      <c r="V11" s="65">
        <v>0</v>
      </c>
      <c r="W11" s="66">
        <f t="shared" ref="W11:W28" si="3">U11+V11</f>
        <v>155267567</v>
      </c>
    </row>
    <row r="12" spans="1:23" x14ac:dyDescent="0.2">
      <c r="A12" s="300" t="s">
        <v>326</v>
      </c>
      <c r="B12" s="300"/>
      <c r="C12" s="300"/>
      <c r="D12" s="300"/>
      <c r="E12" s="300"/>
      <c r="F12" s="300"/>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00" t="s">
        <v>327</v>
      </c>
      <c r="B13" s="300"/>
      <c r="C13" s="300"/>
      <c r="D13" s="300"/>
      <c r="E13" s="300"/>
      <c r="F13" s="300"/>
      <c r="G13" s="6">
        <v>7</v>
      </c>
      <c r="H13" s="67">
        <v>0</v>
      </c>
      <c r="I13" s="67">
        <v>0</v>
      </c>
      <c r="J13" s="67">
        <v>0</v>
      </c>
      <c r="K13" s="67">
        <v>0</v>
      </c>
      <c r="L13" s="67">
        <v>0</v>
      </c>
      <c r="M13" s="67">
        <v>0</v>
      </c>
      <c r="N13" s="67">
        <v>0</v>
      </c>
      <c r="O13" s="65">
        <v>0</v>
      </c>
      <c r="P13" s="67">
        <v>0</v>
      </c>
      <c r="Q13" s="67">
        <v>0</v>
      </c>
      <c r="R13" s="67">
        <v>0</v>
      </c>
      <c r="S13" s="65">
        <v>58587</v>
      </c>
      <c r="T13" s="65">
        <v>0</v>
      </c>
      <c r="U13" s="66">
        <f t="shared" si="4"/>
        <v>58587</v>
      </c>
      <c r="V13" s="65">
        <v>0</v>
      </c>
      <c r="W13" s="66">
        <f t="shared" si="3"/>
        <v>58587</v>
      </c>
    </row>
    <row r="14" spans="1:23" ht="29.25" customHeight="1" x14ac:dyDescent="0.2">
      <c r="A14" s="300" t="s">
        <v>328</v>
      </c>
      <c r="B14" s="300"/>
      <c r="C14" s="300"/>
      <c r="D14" s="300"/>
      <c r="E14" s="300"/>
      <c r="F14" s="300"/>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300" t="s">
        <v>329</v>
      </c>
      <c r="B15" s="300"/>
      <c r="C15" s="300"/>
      <c r="D15" s="300"/>
      <c r="E15" s="300"/>
      <c r="F15" s="300"/>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00" t="s">
        <v>330</v>
      </c>
      <c r="B16" s="300"/>
      <c r="C16" s="300"/>
      <c r="D16" s="300"/>
      <c r="E16" s="300"/>
      <c r="F16" s="300"/>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00" t="s">
        <v>331</v>
      </c>
      <c r="B17" s="300"/>
      <c r="C17" s="300"/>
      <c r="D17" s="300"/>
      <c r="E17" s="300"/>
      <c r="F17" s="300"/>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00" t="s">
        <v>332</v>
      </c>
      <c r="B18" s="300"/>
      <c r="C18" s="300"/>
      <c r="D18" s="300"/>
      <c r="E18" s="300"/>
      <c r="F18" s="300"/>
      <c r="G18" s="6">
        <v>12</v>
      </c>
      <c r="H18" s="67">
        <v>0</v>
      </c>
      <c r="I18" s="67">
        <v>0</v>
      </c>
      <c r="J18" s="67">
        <v>0</v>
      </c>
      <c r="K18" s="67">
        <v>0</v>
      </c>
      <c r="L18" s="67">
        <v>0</v>
      </c>
      <c r="M18" s="67">
        <v>0</v>
      </c>
      <c r="N18" s="65">
        <v>0</v>
      </c>
      <c r="O18" s="65">
        <v>0</v>
      </c>
      <c r="P18" s="65">
        <v>0</v>
      </c>
      <c r="Q18" s="65">
        <v>0</v>
      </c>
      <c r="R18" s="65">
        <v>0</v>
      </c>
      <c r="S18" s="65">
        <v>-29212</v>
      </c>
      <c r="T18" s="65">
        <v>0</v>
      </c>
      <c r="U18" s="66">
        <f t="shared" si="4"/>
        <v>-29212</v>
      </c>
      <c r="V18" s="65">
        <v>0</v>
      </c>
      <c r="W18" s="66">
        <f t="shared" si="3"/>
        <v>-29212</v>
      </c>
    </row>
    <row r="19" spans="1:23" x14ac:dyDescent="0.2">
      <c r="A19" s="300" t="s">
        <v>333</v>
      </c>
      <c r="B19" s="300"/>
      <c r="C19" s="300"/>
      <c r="D19" s="300"/>
      <c r="E19" s="300"/>
      <c r="F19" s="300"/>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300" t="s">
        <v>334</v>
      </c>
      <c r="B20" s="300"/>
      <c r="C20" s="300"/>
      <c r="D20" s="300"/>
      <c r="E20" s="300"/>
      <c r="F20" s="300"/>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300" t="s">
        <v>335</v>
      </c>
      <c r="B21" s="300"/>
      <c r="C21" s="300"/>
      <c r="D21" s="300"/>
      <c r="E21" s="300"/>
      <c r="F21" s="300"/>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00" t="s">
        <v>336</v>
      </c>
      <c r="B22" s="300"/>
      <c r="C22" s="300"/>
      <c r="D22" s="300"/>
      <c r="E22" s="300"/>
      <c r="F22" s="300"/>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00" t="s">
        <v>337</v>
      </c>
      <c r="B23" s="300"/>
      <c r="C23" s="300"/>
      <c r="D23" s="300"/>
      <c r="E23" s="300"/>
      <c r="F23" s="300"/>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00" t="s">
        <v>338</v>
      </c>
      <c r="B24" s="300"/>
      <c r="C24" s="300"/>
      <c r="D24" s="300"/>
      <c r="E24" s="300"/>
      <c r="F24" s="300"/>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300" t="s">
        <v>339</v>
      </c>
      <c r="B25" s="300"/>
      <c r="C25" s="300"/>
      <c r="D25" s="300"/>
      <c r="E25" s="300"/>
      <c r="F25" s="300"/>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300" t="s">
        <v>340</v>
      </c>
      <c r="B26" s="300"/>
      <c r="C26" s="300"/>
      <c r="D26" s="300"/>
      <c r="E26" s="300"/>
      <c r="F26" s="300"/>
      <c r="G26" s="6">
        <v>20</v>
      </c>
      <c r="H26" s="65">
        <v>0</v>
      </c>
      <c r="I26" s="65">
        <v>0</v>
      </c>
      <c r="J26" s="65">
        <v>0</v>
      </c>
      <c r="K26" s="65">
        <v>0</v>
      </c>
      <c r="L26" s="65">
        <v>0</v>
      </c>
      <c r="M26" s="65">
        <v>0</v>
      </c>
      <c r="N26" s="65">
        <v>0</v>
      </c>
      <c r="O26" s="65">
        <v>0</v>
      </c>
      <c r="P26" s="65">
        <v>0</v>
      </c>
      <c r="Q26" s="65">
        <v>0</v>
      </c>
      <c r="R26" s="65">
        <v>0</v>
      </c>
      <c r="S26" s="65">
        <v>121847658</v>
      </c>
      <c r="T26" s="65">
        <f>-T10</f>
        <v>-132255384</v>
      </c>
      <c r="U26" s="66">
        <f t="shared" si="4"/>
        <v>-10407726</v>
      </c>
      <c r="V26" s="65">
        <v>0</v>
      </c>
      <c r="W26" s="66">
        <f t="shared" si="3"/>
        <v>-10407726</v>
      </c>
    </row>
    <row r="27" spans="1:23" x14ac:dyDescent="0.2">
      <c r="A27" s="300" t="s">
        <v>341</v>
      </c>
      <c r="B27" s="300"/>
      <c r="C27" s="300"/>
      <c r="D27" s="300"/>
      <c r="E27" s="300"/>
      <c r="F27" s="300"/>
      <c r="G27" s="6">
        <v>21</v>
      </c>
      <c r="H27" s="65">
        <v>0</v>
      </c>
      <c r="I27" s="65">
        <v>0</v>
      </c>
      <c r="J27" s="65">
        <v>0</v>
      </c>
      <c r="K27" s="65">
        <v>0</v>
      </c>
      <c r="L27" s="65">
        <v>0</v>
      </c>
      <c r="M27" s="65">
        <v>0</v>
      </c>
      <c r="N27" s="65">
        <v>174132</v>
      </c>
      <c r="O27" s="65">
        <v>0</v>
      </c>
      <c r="P27" s="65">
        <v>0</v>
      </c>
      <c r="Q27" s="65">
        <v>0</v>
      </c>
      <c r="R27" s="65">
        <v>0</v>
      </c>
      <c r="S27" s="65">
        <v>0</v>
      </c>
      <c r="T27" s="65">
        <v>0</v>
      </c>
      <c r="U27" s="66">
        <f t="shared" si="4"/>
        <v>174132</v>
      </c>
      <c r="V27" s="65">
        <v>0</v>
      </c>
      <c r="W27" s="66">
        <f t="shared" si="3"/>
        <v>174132</v>
      </c>
    </row>
    <row r="28" spans="1:23" x14ac:dyDescent="0.2">
      <c r="A28" s="300" t="s">
        <v>342</v>
      </c>
      <c r="B28" s="300"/>
      <c r="C28" s="300"/>
      <c r="D28" s="300"/>
      <c r="E28" s="300"/>
      <c r="F28" s="300"/>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8" t="s">
        <v>376</v>
      </c>
      <c r="B29" s="308"/>
      <c r="C29" s="308"/>
      <c r="D29" s="308"/>
      <c r="E29" s="308"/>
      <c r="F29" s="308"/>
      <c r="G29" s="8">
        <v>23</v>
      </c>
      <c r="H29" s="68">
        <f>SUM(H10:H28)</f>
        <v>300000000</v>
      </c>
      <c r="I29" s="68">
        <f t="shared" ref="I29:W29" si="5">SUM(I10:I28)</f>
        <v>0</v>
      </c>
      <c r="J29" s="68">
        <f t="shared" si="5"/>
        <v>15000000</v>
      </c>
      <c r="K29" s="68">
        <f t="shared" si="5"/>
        <v>86680</v>
      </c>
      <c r="L29" s="68">
        <f t="shared" si="5"/>
        <v>86680</v>
      </c>
      <c r="M29" s="68">
        <f t="shared" si="5"/>
        <v>0</v>
      </c>
      <c r="N29" s="68">
        <f t="shared" si="5"/>
        <v>2436048</v>
      </c>
      <c r="O29" s="68">
        <f t="shared" si="5"/>
        <v>0</v>
      </c>
      <c r="P29" s="68">
        <f t="shared" si="5"/>
        <v>0</v>
      </c>
      <c r="Q29" s="68">
        <f t="shared" si="5"/>
        <v>0</v>
      </c>
      <c r="R29" s="68">
        <f t="shared" si="5"/>
        <v>0</v>
      </c>
      <c r="S29" s="68">
        <f t="shared" si="5"/>
        <v>1443228218</v>
      </c>
      <c r="T29" s="68">
        <f t="shared" si="5"/>
        <v>155267567</v>
      </c>
      <c r="U29" s="68">
        <f t="shared" si="5"/>
        <v>1915931833</v>
      </c>
      <c r="V29" s="68">
        <f t="shared" si="5"/>
        <v>0</v>
      </c>
      <c r="W29" s="68">
        <f t="shared" si="5"/>
        <v>1915931833</v>
      </c>
    </row>
    <row r="30" spans="1:23" x14ac:dyDescent="0.2">
      <c r="A30" s="302" t="s">
        <v>343</v>
      </c>
      <c r="B30" s="303"/>
      <c r="C30" s="303"/>
      <c r="D30" s="303"/>
      <c r="E30" s="303"/>
      <c r="F30" s="303"/>
      <c r="G30" s="303"/>
      <c r="H30" s="303"/>
      <c r="I30" s="303"/>
      <c r="J30" s="303"/>
      <c r="K30" s="303"/>
      <c r="L30" s="303"/>
      <c r="M30" s="303"/>
      <c r="N30" s="303"/>
      <c r="O30" s="303"/>
      <c r="P30" s="303"/>
      <c r="Q30" s="303"/>
      <c r="R30" s="303"/>
      <c r="S30" s="303"/>
      <c r="T30" s="303"/>
      <c r="U30" s="303"/>
      <c r="V30" s="303"/>
      <c r="W30" s="303"/>
    </row>
    <row r="31" spans="1:23" ht="36.75" customHeight="1" x14ac:dyDescent="0.2">
      <c r="A31" s="304" t="s">
        <v>344</v>
      </c>
      <c r="B31" s="304"/>
      <c r="C31" s="304"/>
      <c r="D31" s="304"/>
      <c r="E31" s="304"/>
      <c r="F31" s="304"/>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29375</v>
      </c>
      <c r="T31" s="66">
        <f t="shared" si="6"/>
        <v>0</v>
      </c>
      <c r="U31" s="66">
        <f t="shared" si="6"/>
        <v>29375</v>
      </c>
      <c r="V31" s="66">
        <f t="shared" si="6"/>
        <v>0</v>
      </c>
      <c r="W31" s="66">
        <f t="shared" si="6"/>
        <v>29375</v>
      </c>
    </row>
    <row r="32" spans="1:23" ht="31.5" customHeight="1" x14ac:dyDescent="0.2">
      <c r="A32" s="304" t="s">
        <v>345</v>
      </c>
      <c r="B32" s="304"/>
      <c r="C32" s="304"/>
      <c r="D32" s="304"/>
      <c r="E32" s="304"/>
      <c r="F32" s="304"/>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29375</v>
      </c>
      <c r="T32" s="66">
        <f t="shared" si="7"/>
        <v>155267567</v>
      </c>
      <c r="U32" s="66">
        <f t="shared" si="7"/>
        <v>155296942</v>
      </c>
      <c r="V32" s="66">
        <f t="shared" si="7"/>
        <v>0</v>
      </c>
      <c r="W32" s="66">
        <f t="shared" si="7"/>
        <v>155296942</v>
      </c>
    </row>
    <row r="33" spans="1:23" ht="30.75" customHeight="1" x14ac:dyDescent="0.2">
      <c r="A33" s="305" t="s">
        <v>346</v>
      </c>
      <c r="B33" s="305"/>
      <c r="C33" s="305"/>
      <c r="D33" s="305"/>
      <c r="E33" s="305"/>
      <c r="F33" s="305"/>
      <c r="G33" s="8">
        <v>26</v>
      </c>
      <c r="H33" s="68">
        <f>SUM(H21:H28)</f>
        <v>0</v>
      </c>
      <c r="I33" s="68">
        <f t="shared" ref="I33:W33" si="8">SUM(I21:I28)</f>
        <v>0</v>
      </c>
      <c r="J33" s="68">
        <f t="shared" si="8"/>
        <v>0</v>
      </c>
      <c r="K33" s="68">
        <f t="shared" si="8"/>
        <v>0</v>
      </c>
      <c r="L33" s="68">
        <f t="shared" si="8"/>
        <v>0</v>
      </c>
      <c r="M33" s="68">
        <f t="shared" si="8"/>
        <v>0</v>
      </c>
      <c r="N33" s="68">
        <f t="shared" si="8"/>
        <v>174132</v>
      </c>
      <c r="O33" s="68">
        <f t="shared" si="8"/>
        <v>0</v>
      </c>
      <c r="P33" s="68">
        <f t="shared" si="8"/>
        <v>0</v>
      </c>
      <c r="Q33" s="68">
        <f t="shared" si="8"/>
        <v>0</v>
      </c>
      <c r="R33" s="68">
        <f t="shared" si="8"/>
        <v>0</v>
      </c>
      <c r="S33" s="68">
        <f t="shared" si="8"/>
        <v>121847658</v>
      </c>
      <c r="T33" s="68">
        <f t="shared" si="8"/>
        <v>-132255384</v>
      </c>
      <c r="U33" s="68">
        <f t="shared" si="8"/>
        <v>-10233594</v>
      </c>
      <c r="V33" s="68">
        <f t="shared" si="8"/>
        <v>0</v>
      </c>
      <c r="W33" s="68">
        <f t="shared" si="8"/>
        <v>-10233594</v>
      </c>
    </row>
    <row r="34" spans="1:23" x14ac:dyDescent="0.2">
      <c r="A34" s="302" t="s">
        <v>347</v>
      </c>
      <c r="B34" s="306"/>
      <c r="C34" s="306"/>
      <c r="D34" s="306"/>
      <c r="E34" s="306"/>
      <c r="F34" s="306"/>
      <c r="G34" s="306"/>
      <c r="H34" s="306"/>
      <c r="I34" s="306"/>
      <c r="J34" s="306"/>
      <c r="K34" s="306"/>
      <c r="L34" s="306"/>
      <c r="M34" s="306"/>
      <c r="N34" s="306"/>
      <c r="O34" s="306"/>
      <c r="P34" s="306"/>
      <c r="Q34" s="306"/>
      <c r="R34" s="306"/>
      <c r="S34" s="306"/>
      <c r="T34" s="306"/>
      <c r="U34" s="306"/>
      <c r="V34" s="306"/>
      <c r="W34" s="306"/>
    </row>
    <row r="35" spans="1:23" x14ac:dyDescent="0.2">
      <c r="A35" s="307" t="s">
        <v>377</v>
      </c>
      <c r="B35" s="307"/>
      <c r="C35" s="307"/>
      <c r="D35" s="307"/>
      <c r="E35" s="307"/>
      <c r="F35" s="307"/>
      <c r="G35" s="6">
        <v>27</v>
      </c>
      <c r="H35" s="65">
        <f>+H29</f>
        <v>300000000</v>
      </c>
      <c r="I35" s="65">
        <f t="shared" ref="I35:T35" si="9">+I29</f>
        <v>0</v>
      </c>
      <c r="J35" s="65">
        <f t="shared" si="9"/>
        <v>15000000</v>
      </c>
      <c r="K35" s="65">
        <f t="shared" si="9"/>
        <v>86680</v>
      </c>
      <c r="L35" s="65">
        <f t="shared" si="9"/>
        <v>86680</v>
      </c>
      <c r="M35" s="65">
        <f t="shared" si="9"/>
        <v>0</v>
      </c>
      <c r="N35" s="65">
        <f t="shared" si="9"/>
        <v>2436048</v>
      </c>
      <c r="O35" s="65">
        <f t="shared" si="9"/>
        <v>0</v>
      </c>
      <c r="P35" s="65">
        <f t="shared" si="9"/>
        <v>0</v>
      </c>
      <c r="Q35" s="65">
        <f t="shared" si="9"/>
        <v>0</v>
      </c>
      <c r="R35" s="65">
        <f t="shared" si="9"/>
        <v>0</v>
      </c>
      <c r="S35" s="65">
        <f t="shared" si="9"/>
        <v>1443228218</v>
      </c>
      <c r="T35" s="65">
        <f t="shared" si="9"/>
        <v>155267567</v>
      </c>
      <c r="U35" s="69">
        <f t="shared" ref="U35:U37" si="10">H35+I35+J35+K35-L35+M35+N35+O35+P35+Q35+R35+S35+T35</f>
        <v>1915931833</v>
      </c>
      <c r="V35" s="65">
        <v>0</v>
      </c>
      <c r="W35" s="69">
        <f t="shared" ref="W35:W37" si="11">U35+V35</f>
        <v>1915931833</v>
      </c>
    </row>
    <row r="36" spans="1:23" x14ac:dyDescent="0.2">
      <c r="A36" s="300" t="s">
        <v>323</v>
      </c>
      <c r="B36" s="300"/>
      <c r="C36" s="300"/>
      <c r="D36" s="300"/>
      <c r="E36" s="300"/>
      <c r="F36" s="300"/>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x14ac:dyDescent="0.2">
      <c r="A37" s="300" t="s">
        <v>324</v>
      </c>
      <c r="B37" s="300"/>
      <c r="C37" s="300"/>
      <c r="D37" s="300"/>
      <c r="E37" s="300"/>
      <c r="F37" s="300"/>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x14ac:dyDescent="0.2">
      <c r="A38" s="307" t="s">
        <v>378</v>
      </c>
      <c r="B38" s="307"/>
      <c r="C38" s="307"/>
      <c r="D38" s="307"/>
      <c r="E38" s="307"/>
      <c r="F38" s="307"/>
      <c r="G38" s="6">
        <v>30</v>
      </c>
      <c r="H38" s="69">
        <f>H35+H36+H37</f>
        <v>300000000</v>
      </c>
      <c r="I38" s="69">
        <f t="shared" ref="I38:W38" si="12">I35+I36+I37</f>
        <v>0</v>
      </c>
      <c r="J38" s="69">
        <f t="shared" si="12"/>
        <v>15000000</v>
      </c>
      <c r="K38" s="69">
        <f t="shared" si="12"/>
        <v>86680</v>
      </c>
      <c r="L38" s="69">
        <f t="shared" si="12"/>
        <v>86680</v>
      </c>
      <c r="M38" s="69">
        <f t="shared" si="12"/>
        <v>0</v>
      </c>
      <c r="N38" s="69">
        <f t="shared" si="12"/>
        <v>2436048</v>
      </c>
      <c r="O38" s="69">
        <f t="shared" si="12"/>
        <v>0</v>
      </c>
      <c r="P38" s="69">
        <f t="shared" si="12"/>
        <v>0</v>
      </c>
      <c r="Q38" s="69">
        <f t="shared" si="12"/>
        <v>0</v>
      </c>
      <c r="R38" s="69">
        <f t="shared" si="12"/>
        <v>0</v>
      </c>
      <c r="S38" s="69">
        <f t="shared" si="12"/>
        <v>1443228218</v>
      </c>
      <c r="T38" s="69">
        <f t="shared" si="12"/>
        <v>155267567</v>
      </c>
      <c r="U38" s="69">
        <f t="shared" si="12"/>
        <v>1915931833</v>
      </c>
      <c r="V38" s="69">
        <f t="shared" si="12"/>
        <v>0</v>
      </c>
      <c r="W38" s="69">
        <f t="shared" si="12"/>
        <v>1915931833</v>
      </c>
    </row>
    <row r="39" spans="1:23" x14ac:dyDescent="0.2">
      <c r="A39" s="300" t="s">
        <v>325</v>
      </c>
      <c r="B39" s="300"/>
      <c r="C39" s="300"/>
      <c r="D39" s="300"/>
      <c r="E39" s="300"/>
      <c r="F39" s="300"/>
      <c r="G39" s="6">
        <v>31</v>
      </c>
      <c r="H39" s="67">
        <v>0</v>
      </c>
      <c r="I39" s="67">
        <v>0</v>
      </c>
      <c r="J39" s="67">
        <v>0</v>
      </c>
      <c r="K39" s="67">
        <v>0</v>
      </c>
      <c r="L39" s="67">
        <v>0</v>
      </c>
      <c r="M39" s="67">
        <v>0</v>
      </c>
      <c r="N39" s="67">
        <v>0</v>
      </c>
      <c r="O39" s="67">
        <v>0</v>
      </c>
      <c r="P39" s="67">
        <v>0</v>
      </c>
      <c r="Q39" s="67">
        <v>0</v>
      </c>
      <c r="R39" s="67">
        <v>0</v>
      </c>
      <c r="S39" s="67">
        <v>0</v>
      </c>
      <c r="T39" s="65">
        <f>+Bilanca!I93</f>
        <v>157174241</v>
      </c>
      <c r="U39" s="69">
        <f t="shared" ref="U39:U56" si="13">H39+I39+J39+K39-L39+M39+N39+O39+P39+Q39+R39+S39+T39</f>
        <v>157174241</v>
      </c>
      <c r="V39" s="65">
        <v>0</v>
      </c>
      <c r="W39" s="69">
        <f t="shared" ref="W39:W56" si="14">U39+V39</f>
        <v>157174241</v>
      </c>
    </row>
    <row r="40" spans="1:23" x14ac:dyDescent="0.2">
      <c r="A40" s="300" t="s">
        <v>326</v>
      </c>
      <c r="B40" s="300"/>
      <c r="C40" s="300"/>
      <c r="D40" s="300"/>
      <c r="E40" s="300"/>
      <c r="F40" s="300"/>
      <c r="G40" s="6">
        <v>32</v>
      </c>
      <c r="H40" s="67">
        <v>0</v>
      </c>
      <c r="I40" s="67">
        <v>0</v>
      </c>
      <c r="J40" s="67">
        <v>0</v>
      </c>
      <c r="K40" s="67">
        <v>0</v>
      </c>
      <c r="L40" s="67">
        <v>0</v>
      </c>
      <c r="M40" s="67">
        <v>0</v>
      </c>
      <c r="N40" s="65">
        <v>0</v>
      </c>
      <c r="O40" s="67">
        <v>0</v>
      </c>
      <c r="P40" s="67">
        <v>0</v>
      </c>
      <c r="Q40" s="67">
        <v>0</v>
      </c>
      <c r="R40" s="67">
        <v>0</v>
      </c>
      <c r="S40" s="67">
        <v>0</v>
      </c>
      <c r="T40" s="67">
        <v>0</v>
      </c>
      <c r="U40" s="69">
        <f t="shared" si="13"/>
        <v>0</v>
      </c>
      <c r="V40" s="65">
        <v>0</v>
      </c>
      <c r="W40" s="69">
        <f t="shared" si="14"/>
        <v>0</v>
      </c>
    </row>
    <row r="41" spans="1:23" ht="27" customHeight="1" x14ac:dyDescent="0.2">
      <c r="A41" s="300" t="s">
        <v>348</v>
      </c>
      <c r="B41" s="300"/>
      <c r="C41" s="300"/>
      <c r="D41" s="300"/>
      <c r="E41" s="300"/>
      <c r="F41" s="300"/>
      <c r="G41" s="6">
        <v>33</v>
      </c>
      <c r="H41" s="67">
        <v>0</v>
      </c>
      <c r="I41" s="67">
        <v>0</v>
      </c>
      <c r="J41" s="67">
        <v>0</v>
      </c>
      <c r="K41" s="67">
        <v>0</v>
      </c>
      <c r="L41" s="67">
        <v>0</v>
      </c>
      <c r="M41" s="67">
        <v>0</v>
      </c>
      <c r="N41" s="67">
        <v>0</v>
      </c>
      <c r="O41" s="65">
        <v>0</v>
      </c>
      <c r="P41" s="67">
        <v>0</v>
      </c>
      <c r="Q41" s="67">
        <v>0</v>
      </c>
      <c r="R41" s="67">
        <v>0</v>
      </c>
      <c r="S41" s="65">
        <v>58786</v>
      </c>
      <c r="T41" s="65">
        <v>0</v>
      </c>
      <c r="U41" s="69">
        <f t="shared" si="13"/>
        <v>58786</v>
      </c>
      <c r="V41" s="65">
        <v>0</v>
      </c>
      <c r="W41" s="69">
        <f t="shared" si="14"/>
        <v>58786</v>
      </c>
    </row>
    <row r="42" spans="1:23" ht="20.25" customHeight="1" x14ac:dyDescent="0.2">
      <c r="A42" s="300" t="s">
        <v>328</v>
      </c>
      <c r="B42" s="300"/>
      <c r="C42" s="300"/>
      <c r="D42" s="300"/>
      <c r="E42" s="300"/>
      <c r="F42" s="300"/>
      <c r="G42" s="6">
        <v>34</v>
      </c>
      <c r="H42" s="67">
        <v>0</v>
      </c>
      <c r="I42" s="67">
        <v>0</v>
      </c>
      <c r="J42" s="67">
        <v>0</v>
      </c>
      <c r="K42" s="67">
        <v>0</v>
      </c>
      <c r="L42" s="67">
        <v>0</v>
      </c>
      <c r="M42" s="67">
        <v>0</v>
      </c>
      <c r="N42" s="67">
        <v>0</v>
      </c>
      <c r="O42" s="67">
        <v>0</v>
      </c>
      <c r="P42" s="65">
        <v>0</v>
      </c>
      <c r="Q42" s="67">
        <v>0</v>
      </c>
      <c r="R42" s="67">
        <v>0</v>
      </c>
      <c r="S42" s="65">
        <v>0</v>
      </c>
      <c r="T42" s="65">
        <v>0</v>
      </c>
      <c r="U42" s="69">
        <f t="shared" si="13"/>
        <v>0</v>
      </c>
      <c r="V42" s="65">
        <v>0</v>
      </c>
      <c r="W42" s="69">
        <f t="shared" si="14"/>
        <v>0</v>
      </c>
    </row>
    <row r="43" spans="1:23" ht="21" customHeight="1" x14ac:dyDescent="0.2">
      <c r="A43" s="300" t="s">
        <v>329</v>
      </c>
      <c r="B43" s="300"/>
      <c r="C43" s="300"/>
      <c r="D43" s="300"/>
      <c r="E43" s="300"/>
      <c r="F43" s="300"/>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x14ac:dyDescent="0.2">
      <c r="A44" s="300" t="s">
        <v>330</v>
      </c>
      <c r="B44" s="300"/>
      <c r="C44" s="300"/>
      <c r="D44" s="300"/>
      <c r="E44" s="300"/>
      <c r="F44" s="300"/>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x14ac:dyDescent="0.2">
      <c r="A45" s="300" t="s">
        <v>349</v>
      </c>
      <c r="B45" s="300"/>
      <c r="C45" s="300"/>
      <c r="D45" s="300"/>
      <c r="E45" s="300"/>
      <c r="F45" s="300"/>
      <c r="G45" s="6">
        <v>37</v>
      </c>
      <c r="H45" s="67">
        <v>0</v>
      </c>
      <c r="I45" s="67">
        <v>0</v>
      </c>
      <c r="J45" s="67">
        <v>0</v>
      </c>
      <c r="K45" s="67">
        <v>0</v>
      </c>
      <c r="L45" s="67">
        <v>0</v>
      </c>
      <c r="M45" s="67">
        <v>0</v>
      </c>
      <c r="N45" s="65">
        <v>0</v>
      </c>
      <c r="O45" s="65">
        <v>0</v>
      </c>
      <c r="P45" s="65">
        <v>0</v>
      </c>
      <c r="Q45" s="65">
        <v>0</v>
      </c>
      <c r="R45" s="65">
        <v>0</v>
      </c>
      <c r="S45" s="65">
        <v>0</v>
      </c>
      <c r="T45" s="65">
        <v>0</v>
      </c>
      <c r="U45" s="69">
        <f t="shared" si="13"/>
        <v>0</v>
      </c>
      <c r="V45" s="65">
        <v>0</v>
      </c>
      <c r="W45" s="69">
        <f t="shared" si="14"/>
        <v>0</v>
      </c>
    </row>
    <row r="46" spans="1:23" x14ac:dyDescent="0.2">
      <c r="A46" s="300" t="s">
        <v>332</v>
      </c>
      <c r="B46" s="300"/>
      <c r="C46" s="300"/>
      <c r="D46" s="300"/>
      <c r="E46" s="300"/>
      <c r="F46" s="300"/>
      <c r="G46" s="6">
        <v>38</v>
      </c>
      <c r="H46" s="67">
        <v>0</v>
      </c>
      <c r="I46" s="67">
        <v>0</v>
      </c>
      <c r="J46" s="67">
        <v>0</v>
      </c>
      <c r="K46" s="67">
        <v>0</v>
      </c>
      <c r="L46" s="67">
        <v>0</v>
      </c>
      <c r="M46" s="67">
        <v>0</v>
      </c>
      <c r="N46" s="65">
        <v>0</v>
      </c>
      <c r="O46" s="65">
        <v>0</v>
      </c>
      <c r="P46" s="65">
        <v>0</v>
      </c>
      <c r="Q46" s="65">
        <v>0</v>
      </c>
      <c r="R46" s="65">
        <v>0</v>
      </c>
      <c r="S46" s="65">
        <v>-27893</v>
      </c>
      <c r="T46" s="65">
        <v>0</v>
      </c>
      <c r="U46" s="69">
        <f t="shared" si="13"/>
        <v>-27893</v>
      </c>
      <c r="V46" s="65">
        <v>0</v>
      </c>
      <c r="W46" s="69">
        <f t="shared" si="14"/>
        <v>-27893</v>
      </c>
    </row>
    <row r="47" spans="1:23" x14ac:dyDescent="0.2">
      <c r="A47" s="300" t="s">
        <v>333</v>
      </c>
      <c r="B47" s="300"/>
      <c r="C47" s="300"/>
      <c r="D47" s="300"/>
      <c r="E47" s="300"/>
      <c r="F47" s="300"/>
      <c r="G47" s="6">
        <v>39</v>
      </c>
      <c r="H47" s="65">
        <v>0</v>
      </c>
      <c r="I47" s="65">
        <v>0</v>
      </c>
      <c r="J47" s="65">
        <v>0</v>
      </c>
      <c r="K47" s="65">
        <v>0</v>
      </c>
      <c r="L47" s="65">
        <v>0</v>
      </c>
      <c r="M47" s="65">
        <v>0</v>
      </c>
      <c r="N47" s="65">
        <v>0</v>
      </c>
      <c r="O47" s="65">
        <v>0</v>
      </c>
      <c r="P47" s="65">
        <v>0</v>
      </c>
      <c r="Q47" s="65">
        <v>0</v>
      </c>
      <c r="R47" s="65">
        <v>0</v>
      </c>
      <c r="S47" s="65">
        <v>0</v>
      </c>
      <c r="T47" s="65">
        <v>0</v>
      </c>
      <c r="U47" s="69">
        <f t="shared" si="13"/>
        <v>0</v>
      </c>
      <c r="V47" s="65">
        <v>0</v>
      </c>
      <c r="W47" s="69">
        <f t="shared" si="14"/>
        <v>0</v>
      </c>
    </row>
    <row r="48" spans="1:23" x14ac:dyDescent="0.2">
      <c r="A48" s="300" t="s">
        <v>334</v>
      </c>
      <c r="B48" s="300"/>
      <c r="C48" s="300"/>
      <c r="D48" s="300"/>
      <c r="E48" s="300"/>
      <c r="F48" s="300"/>
      <c r="G48" s="6">
        <v>40</v>
      </c>
      <c r="H48" s="67">
        <v>0</v>
      </c>
      <c r="I48" s="67">
        <v>0</v>
      </c>
      <c r="J48" s="67">
        <v>0</v>
      </c>
      <c r="K48" s="67">
        <v>0</v>
      </c>
      <c r="L48" s="67">
        <v>0</v>
      </c>
      <c r="M48" s="67">
        <v>0</v>
      </c>
      <c r="N48" s="65">
        <v>0</v>
      </c>
      <c r="O48" s="65">
        <v>0</v>
      </c>
      <c r="P48" s="65">
        <v>0</v>
      </c>
      <c r="Q48" s="65">
        <v>0</v>
      </c>
      <c r="R48" s="65">
        <v>0</v>
      </c>
      <c r="S48" s="65">
        <v>0</v>
      </c>
      <c r="T48" s="65">
        <v>0</v>
      </c>
      <c r="U48" s="69">
        <f t="shared" si="13"/>
        <v>0</v>
      </c>
      <c r="V48" s="65">
        <v>0</v>
      </c>
      <c r="W48" s="69">
        <f t="shared" si="14"/>
        <v>0</v>
      </c>
    </row>
    <row r="49" spans="1:23" ht="24" customHeight="1" x14ac:dyDescent="0.2">
      <c r="A49" s="300" t="s">
        <v>350</v>
      </c>
      <c r="B49" s="300"/>
      <c r="C49" s="300"/>
      <c r="D49" s="300"/>
      <c r="E49" s="300"/>
      <c r="F49" s="300"/>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4"/>
        <v>0</v>
      </c>
    </row>
    <row r="50" spans="1:23" ht="26.25" customHeight="1" x14ac:dyDescent="0.2">
      <c r="A50" s="300" t="s">
        <v>336</v>
      </c>
      <c r="B50" s="300"/>
      <c r="C50" s="300"/>
      <c r="D50" s="300"/>
      <c r="E50" s="300"/>
      <c r="F50" s="300"/>
      <c r="G50" s="6">
        <v>42</v>
      </c>
      <c r="H50" s="65">
        <v>0</v>
      </c>
      <c r="I50" s="65">
        <v>0</v>
      </c>
      <c r="J50" s="65">
        <v>0</v>
      </c>
      <c r="K50" s="65">
        <v>0</v>
      </c>
      <c r="L50" s="65">
        <v>0</v>
      </c>
      <c r="M50" s="65">
        <v>0</v>
      </c>
      <c r="N50" s="65">
        <v>0</v>
      </c>
      <c r="O50" s="65">
        <v>0</v>
      </c>
      <c r="P50" s="65">
        <v>0</v>
      </c>
      <c r="Q50" s="65">
        <v>0</v>
      </c>
      <c r="R50" s="65">
        <v>0</v>
      </c>
      <c r="S50" s="65">
        <v>0</v>
      </c>
      <c r="T50" s="65">
        <v>0</v>
      </c>
      <c r="U50" s="69">
        <f t="shared" si="13"/>
        <v>0</v>
      </c>
      <c r="V50" s="65">
        <v>0</v>
      </c>
      <c r="W50" s="69">
        <f t="shared" si="14"/>
        <v>0</v>
      </c>
    </row>
    <row r="51" spans="1:23" ht="22.5" customHeight="1" x14ac:dyDescent="0.2">
      <c r="A51" s="300" t="s">
        <v>351</v>
      </c>
      <c r="B51" s="300"/>
      <c r="C51" s="300"/>
      <c r="D51" s="300"/>
      <c r="E51" s="300"/>
      <c r="F51" s="300"/>
      <c r="G51" s="6">
        <v>43</v>
      </c>
      <c r="H51" s="65">
        <v>0</v>
      </c>
      <c r="I51" s="65">
        <v>0</v>
      </c>
      <c r="J51" s="65">
        <v>0</v>
      </c>
      <c r="K51" s="65">
        <v>0</v>
      </c>
      <c r="L51" s="65">
        <v>0</v>
      </c>
      <c r="M51" s="65">
        <v>0</v>
      </c>
      <c r="N51" s="65">
        <v>0</v>
      </c>
      <c r="O51" s="65">
        <v>0</v>
      </c>
      <c r="P51" s="65">
        <v>0</v>
      </c>
      <c r="Q51" s="65">
        <v>0</v>
      </c>
      <c r="R51" s="65">
        <v>0</v>
      </c>
      <c r="S51" s="65">
        <v>0</v>
      </c>
      <c r="T51" s="65">
        <v>0</v>
      </c>
      <c r="U51" s="69">
        <f t="shared" si="13"/>
        <v>0</v>
      </c>
      <c r="V51" s="65">
        <v>0</v>
      </c>
      <c r="W51" s="69">
        <f t="shared" si="14"/>
        <v>0</v>
      </c>
    </row>
    <row r="52" spans="1:23" x14ac:dyDescent="0.2">
      <c r="A52" s="300" t="s">
        <v>338</v>
      </c>
      <c r="B52" s="300"/>
      <c r="C52" s="300"/>
      <c r="D52" s="300"/>
      <c r="E52" s="300"/>
      <c r="F52" s="300"/>
      <c r="G52" s="6">
        <v>44</v>
      </c>
      <c r="H52" s="65">
        <v>0</v>
      </c>
      <c r="I52" s="65">
        <v>0</v>
      </c>
      <c r="J52" s="65">
        <v>0</v>
      </c>
      <c r="K52" s="65">
        <v>0</v>
      </c>
      <c r="L52" s="65">
        <v>0</v>
      </c>
      <c r="M52" s="65">
        <v>0</v>
      </c>
      <c r="N52" s="65">
        <v>0</v>
      </c>
      <c r="O52" s="65">
        <v>0</v>
      </c>
      <c r="P52" s="65">
        <v>0</v>
      </c>
      <c r="Q52" s="65">
        <v>0</v>
      </c>
      <c r="R52" s="65">
        <v>0</v>
      </c>
      <c r="S52" s="65">
        <v>0</v>
      </c>
      <c r="T52" s="65">
        <v>0</v>
      </c>
      <c r="U52" s="69">
        <f t="shared" si="13"/>
        <v>0</v>
      </c>
      <c r="V52" s="65">
        <v>0</v>
      </c>
      <c r="W52" s="69">
        <f t="shared" si="14"/>
        <v>0</v>
      </c>
    </row>
    <row r="53" spans="1:23" x14ac:dyDescent="0.2">
      <c r="A53" s="300" t="s">
        <v>339</v>
      </c>
      <c r="B53" s="300"/>
      <c r="C53" s="300"/>
      <c r="D53" s="300"/>
      <c r="E53" s="300"/>
      <c r="F53" s="300"/>
      <c r="G53" s="6">
        <v>45</v>
      </c>
      <c r="H53" s="65">
        <v>0</v>
      </c>
      <c r="I53" s="65">
        <v>0</v>
      </c>
      <c r="J53" s="65">
        <v>0</v>
      </c>
      <c r="K53" s="65">
        <v>0</v>
      </c>
      <c r="L53" s="65">
        <v>0</v>
      </c>
      <c r="M53" s="65">
        <v>0</v>
      </c>
      <c r="N53" s="65">
        <v>0</v>
      </c>
      <c r="O53" s="65">
        <v>0</v>
      </c>
      <c r="P53" s="65">
        <v>0</v>
      </c>
      <c r="Q53" s="65">
        <v>0</v>
      </c>
      <c r="R53" s="65">
        <v>0</v>
      </c>
      <c r="S53" s="65">
        <v>0</v>
      </c>
      <c r="T53" s="65">
        <v>0</v>
      </c>
      <c r="U53" s="69">
        <f t="shared" si="13"/>
        <v>0</v>
      </c>
      <c r="V53" s="65">
        <v>0</v>
      </c>
      <c r="W53" s="69">
        <f t="shared" si="14"/>
        <v>0</v>
      </c>
    </row>
    <row r="54" spans="1:23" x14ac:dyDescent="0.2">
      <c r="A54" s="300" t="s">
        <v>340</v>
      </c>
      <c r="B54" s="300"/>
      <c r="C54" s="300"/>
      <c r="D54" s="300"/>
      <c r="E54" s="300"/>
      <c r="F54" s="300"/>
      <c r="G54" s="6">
        <v>46</v>
      </c>
      <c r="H54" s="65">
        <v>0</v>
      </c>
      <c r="I54" s="65">
        <v>0</v>
      </c>
      <c r="J54" s="65">
        <v>0</v>
      </c>
      <c r="K54" s="65">
        <v>0</v>
      </c>
      <c r="L54" s="65">
        <v>0</v>
      </c>
      <c r="M54" s="65">
        <v>0</v>
      </c>
      <c r="N54" s="65">
        <v>0</v>
      </c>
      <c r="O54" s="65">
        <v>0</v>
      </c>
      <c r="P54" s="65">
        <v>0</v>
      </c>
      <c r="Q54" s="65">
        <v>0</v>
      </c>
      <c r="R54" s="65">
        <v>0</v>
      </c>
      <c r="S54" s="65">
        <f>Bilanca!I90-Bilanca!H90-S41-S46</f>
        <v>159628406</v>
      </c>
      <c r="T54" s="65">
        <f>-T38</f>
        <v>-155267567</v>
      </c>
      <c r="U54" s="69">
        <f t="shared" si="13"/>
        <v>4360839</v>
      </c>
      <c r="V54" s="65">
        <v>0</v>
      </c>
      <c r="W54" s="69">
        <f t="shared" si="14"/>
        <v>4360839</v>
      </c>
    </row>
    <row r="55" spans="1:23" x14ac:dyDescent="0.2">
      <c r="A55" s="300" t="s">
        <v>341</v>
      </c>
      <c r="B55" s="300"/>
      <c r="C55" s="300"/>
      <c r="D55" s="300"/>
      <c r="E55" s="300"/>
      <c r="F55" s="300"/>
      <c r="G55" s="6">
        <v>47</v>
      </c>
      <c r="H55" s="65">
        <v>0</v>
      </c>
      <c r="I55" s="65">
        <v>0</v>
      </c>
      <c r="J55" s="65">
        <v>0</v>
      </c>
      <c r="K55" s="65">
        <v>0</v>
      </c>
      <c r="L55" s="65">
        <v>0</v>
      </c>
      <c r="M55" s="65">
        <v>0</v>
      </c>
      <c r="N55" s="65">
        <v>0</v>
      </c>
      <c r="O55" s="65">
        <v>0</v>
      </c>
      <c r="P55" s="65">
        <v>0</v>
      </c>
      <c r="Q55" s="65">
        <v>0</v>
      </c>
      <c r="R55" s="65">
        <v>0</v>
      </c>
      <c r="S55" s="65">
        <v>0</v>
      </c>
      <c r="T55" s="65">
        <v>0</v>
      </c>
      <c r="U55" s="69">
        <f t="shared" si="13"/>
        <v>0</v>
      </c>
      <c r="V55" s="65">
        <v>0</v>
      </c>
      <c r="W55" s="69">
        <f t="shared" si="14"/>
        <v>0</v>
      </c>
    </row>
    <row r="56" spans="1:23" x14ac:dyDescent="0.2">
      <c r="A56" s="300" t="s">
        <v>342</v>
      </c>
      <c r="B56" s="300"/>
      <c r="C56" s="300"/>
      <c r="D56" s="300"/>
      <c r="E56" s="300"/>
      <c r="F56" s="300"/>
      <c r="G56" s="6">
        <v>48</v>
      </c>
      <c r="H56" s="65">
        <v>0</v>
      </c>
      <c r="I56" s="65">
        <v>0</v>
      </c>
      <c r="J56" s="65">
        <v>0</v>
      </c>
      <c r="K56" s="65">
        <v>0</v>
      </c>
      <c r="L56" s="65">
        <v>0</v>
      </c>
      <c r="M56" s="65">
        <v>0</v>
      </c>
      <c r="N56" s="65">
        <v>0</v>
      </c>
      <c r="O56" s="65">
        <v>0</v>
      </c>
      <c r="P56" s="65">
        <v>0</v>
      </c>
      <c r="Q56" s="65">
        <v>0</v>
      </c>
      <c r="R56" s="65">
        <v>0</v>
      </c>
      <c r="S56" s="65">
        <v>0</v>
      </c>
      <c r="T56" s="65">
        <v>0</v>
      </c>
      <c r="U56" s="69">
        <f t="shared" si="13"/>
        <v>0</v>
      </c>
      <c r="V56" s="65">
        <v>0</v>
      </c>
      <c r="W56" s="69">
        <f t="shared" si="14"/>
        <v>0</v>
      </c>
    </row>
    <row r="57" spans="1:23" ht="25.5" customHeight="1" x14ac:dyDescent="0.2">
      <c r="A57" s="301" t="s">
        <v>379</v>
      </c>
      <c r="B57" s="301"/>
      <c r="C57" s="301"/>
      <c r="D57" s="301"/>
      <c r="E57" s="301"/>
      <c r="F57" s="301"/>
      <c r="G57" s="9">
        <v>49</v>
      </c>
      <c r="H57" s="70">
        <f>SUM(H38:H56)</f>
        <v>300000000</v>
      </c>
      <c r="I57" s="70">
        <f t="shared" ref="I57:W57" si="15">SUM(I38:I56)</f>
        <v>0</v>
      </c>
      <c r="J57" s="70">
        <f t="shared" si="15"/>
        <v>15000000</v>
      </c>
      <c r="K57" s="70">
        <f t="shared" si="15"/>
        <v>86680</v>
      </c>
      <c r="L57" s="70">
        <f t="shared" si="15"/>
        <v>86680</v>
      </c>
      <c r="M57" s="70">
        <f t="shared" si="15"/>
        <v>0</v>
      </c>
      <c r="N57" s="70">
        <f t="shared" si="15"/>
        <v>2436048</v>
      </c>
      <c r="O57" s="70">
        <f t="shared" si="15"/>
        <v>0</v>
      </c>
      <c r="P57" s="70">
        <f t="shared" si="15"/>
        <v>0</v>
      </c>
      <c r="Q57" s="70">
        <f t="shared" si="15"/>
        <v>0</v>
      </c>
      <c r="R57" s="70">
        <f t="shared" si="15"/>
        <v>0</v>
      </c>
      <c r="S57" s="70">
        <f t="shared" si="15"/>
        <v>1602887517</v>
      </c>
      <c r="T57" s="70">
        <f t="shared" si="15"/>
        <v>157174241</v>
      </c>
      <c r="U57" s="70">
        <f t="shared" si="15"/>
        <v>2077497806</v>
      </c>
      <c r="V57" s="70">
        <f t="shared" si="15"/>
        <v>0</v>
      </c>
      <c r="W57" s="70">
        <f t="shared" si="15"/>
        <v>2077497806</v>
      </c>
    </row>
    <row r="58" spans="1:23" x14ac:dyDescent="0.2">
      <c r="A58" s="302" t="s">
        <v>343</v>
      </c>
      <c r="B58" s="303"/>
      <c r="C58" s="303"/>
      <c r="D58" s="303"/>
      <c r="E58" s="303"/>
      <c r="F58" s="303"/>
      <c r="G58" s="303"/>
      <c r="H58" s="303"/>
      <c r="I58" s="303"/>
      <c r="J58" s="303"/>
      <c r="K58" s="303"/>
      <c r="L58" s="303"/>
      <c r="M58" s="303"/>
      <c r="N58" s="303"/>
      <c r="O58" s="303"/>
      <c r="P58" s="303"/>
      <c r="Q58" s="303"/>
      <c r="R58" s="303"/>
      <c r="S58" s="303"/>
      <c r="T58" s="303"/>
      <c r="U58" s="303"/>
      <c r="V58" s="303"/>
      <c r="W58" s="303"/>
    </row>
    <row r="59" spans="1:23" ht="31.5" customHeight="1" x14ac:dyDescent="0.2">
      <c r="A59" s="298" t="s">
        <v>352</v>
      </c>
      <c r="B59" s="298"/>
      <c r="C59" s="298"/>
      <c r="D59" s="298"/>
      <c r="E59" s="298"/>
      <c r="F59" s="298"/>
      <c r="G59" s="6">
        <v>50</v>
      </c>
      <c r="H59" s="69">
        <f>SUM(H40:H48)</f>
        <v>0</v>
      </c>
      <c r="I59" s="69">
        <f t="shared" ref="I59:W59" si="16">SUM(I40:I48)</f>
        <v>0</v>
      </c>
      <c r="J59" s="69">
        <f t="shared" si="16"/>
        <v>0</v>
      </c>
      <c r="K59" s="69">
        <f t="shared" si="16"/>
        <v>0</v>
      </c>
      <c r="L59" s="69">
        <f t="shared" si="16"/>
        <v>0</v>
      </c>
      <c r="M59" s="69">
        <f t="shared" si="16"/>
        <v>0</v>
      </c>
      <c r="N59" s="69">
        <f t="shared" si="16"/>
        <v>0</v>
      </c>
      <c r="O59" s="69">
        <f t="shared" si="16"/>
        <v>0</v>
      </c>
      <c r="P59" s="69">
        <f t="shared" si="16"/>
        <v>0</v>
      </c>
      <c r="Q59" s="69">
        <f t="shared" si="16"/>
        <v>0</v>
      </c>
      <c r="R59" s="69">
        <f t="shared" si="16"/>
        <v>0</v>
      </c>
      <c r="S59" s="69">
        <f t="shared" si="16"/>
        <v>30893</v>
      </c>
      <c r="T59" s="69">
        <f t="shared" si="16"/>
        <v>0</v>
      </c>
      <c r="U59" s="69">
        <f t="shared" si="16"/>
        <v>30893</v>
      </c>
      <c r="V59" s="69">
        <f t="shared" si="16"/>
        <v>0</v>
      </c>
      <c r="W59" s="69">
        <f t="shared" si="16"/>
        <v>30893</v>
      </c>
    </row>
    <row r="60" spans="1:23" ht="27.75" customHeight="1" x14ac:dyDescent="0.2">
      <c r="A60" s="298" t="s">
        <v>353</v>
      </c>
      <c r="B60" s="298"/>
      <c r="C60" s="298"/>
      <c r="D60" s="298"/>
      <c r="E60" s="298"/>
      <c r="F60" s="298"/>
      <c r="G60" s="6">
        <v>51</v>
      </c>
      <c r="H60" s="69">
        <f>H39+H59</f>
        <v>0</v>
      </c>
      <c r="I60" s="69">
        <f t="shared" ref="I60:W60" si="17">I39+I59</f>
        <v>0</v>
      </c>
      <c r="J60" s="69">
        <f t="shared" si="17"/>
        <v>0</v>
      </c>
      <c r="K60" s="69">
        <f t="shared" si="17"/>
        <v>0</v>
      </c>
      <c r="L60" s="69">
        <f t="shared" si="17"/>
        <v>0</v>
      </c>
      <c r="M60" s="69">
        <f t="shared" si="17"/>
        <v>0</v>
      </c>
      <c r="N60" s="69">
        <f t="shared" si="17"/>
        <v>0</v>
      </c>
      <c r="O60" s="69">
        <f t="shared" si="17"/>
        <v>0</v>
      </c>
      <c r="P60" s="69">
        <f t="shared" si="17"/>
        <v>0</v>
      </c>
      <c r="Q60" s="69">
        <f t="shared" si="17"/>
        <v>0</v>
      </c>
      <c r="R60" s="69">
        <f t="shared" si="17"/>
        <v>0</v>
      </c>
      <c r="S60" s="69">
        <f t="shared" si="17"/>
        <v>30893</v>
      </c>
      <c r="T60" s="69">
        <f t="shared" si="17"/>
        <v>157174241</v>
      </c>
      <c r="U60" s="69">
        <f t="shared" si="17"/>
        <v>157205134</v>
      </c>
      <c r="V60" s="69">
        <f t="shared" si="17"/>
        <v>0</v>
      </c>
      <c r="W60" s="69">
        <f t="shared" si="17"/>
        <v>157205134</v>
      </c>
    </row>
    <row r="61" spans="1:23" ht="29.25" customHeight="1" x14ac:dyDescent="0.2">
      <c r="A61" s="299" t="s">
        <v>354</v>
      </c>
      <c r="B61" s="299"/>
      <c r="C61" s="299"/>
      <c r="D61" s="299"/>
      <c r="E61" s="299"/>
      <c r="F61" s="299"/>
      <c r="G61" s="9">
        <v>52</v>
      </c>
      <c r="H61" s="70">
        <f>SUM(H49:H56)</f>
        <v>0</v>
      </c>
      <c r="I61" s="70">
        <f t="shared" ref="I61:W61" si="18">SUM(I49:I56)</f>
        <v>0</v>
      </c>
      <c r="J61" s="70">
        <f t="shared" si="18"/>
        <v>0</v>
      </c>
      <c r="K61" s="70">
        <f t="shared" si="18"/>
        <v>0</v>
      </c>
      <c r="L61" s="70">
        <f t="shared" si="18"/>
        <v>0</v>
      </c>
      <c r="M61" s="70">
        <f t="shared" si="18"/>
        <v>0</v>
      </c>
      <c r="N61" s="70">
        <f t="shared" si="18"/>
        <v>0</v>
      </c>
      <c r="O61" s="70">
        <f t="shared" si="18"/>
        <v>0</v>
      </c>
      <c r="P61" s="70">
        <f t="shared" si="18"/>
        <v>0</v>
      </c>
      <c r="Q61" s="70">
        <f t="shared" si="18"/>
        <v>0</v>
      </c>
      <c r="R61" s="70">
        <f t="shared" si="18"/>
        <v>0</v>
      </c>
      <c r="S61" s="70">
        <f t="shared" si="18"/>
        <v>159628406</v>
      </c>
      <c r="T61" s="70">
        <f t="shared" si="18"/>
        <v>-155267567</v>
      </c>
      <c r="U61" s="70">
        <f t="shared" si="18"/>
        <v>4360839</v>
      </c>
      <c r="V61" s="70">
        <f t="shared" si="18"/>
        <v>0</v>
      </c>
      <c r="W61" s="70">
        <f t="shared" si="18"/>
        <v>4360839</v>
      </c>
    </row>
  </sheetData>
  <sheetProtection algorithmName="SHA-512" hashValue="VPNIQY+ngvtbJbkbVkShmj4fDaTZcGw4w4sU9fo4y+lkOU2fdCowFuAdKVAPTIlAP0CbyzhY4xGofMAbBGRaow==" saltValue="MQUxOtjw6jqnoarXPr7+ug=="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rintOptions horizontalCentered="1"/>
  <pageMargins left="0.35433070866141736" right="0.35433070866141736" top="0.39370078740157483" bottom="0.39370078740157483" header="0.51181102362204722" footer="0.51181102362204722"/>
  <pageSetup paperSize="9" scale="4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6"/>
  <sheetViews>
    <sheetView zoomScaleNormal="100" workbookViewId="0"/>
  </sheetViews>
  <sheetFormatPr defaultRowHeight="12.75" x14ac:dyDescent="0.2"/>
  <cols>
    <col min="1" max="1" width="113.7109375" customWidth="1"/>
  </cols>
  <sheetData>
    <row r="1" spans="1:1" ht="15" customHeight="1" x14ac:dyDescent="0.2">
      <c r="A1" s="132" t="s">
        <v>482</v>
      </c>
    </row>
    <row r="2" spans="1:1" x14ac:dyDescent="0.2">
      <c r="A2" s="132" t="s">
        <v>483</v>
      </c>
    </row>
    <row r="3" spans="1:1" x14ac:dyDescent="0.2">
      <c r="A3" s="132"/>
    </row>
    <row r="4" spans="1:1" x14ac:dyDescent="0.2">
      <c r="A4" s="132" t="s">
        <v>484</v>
      </c>
    </row>
    <row r="5" spans="1:1" x14ac:dyDescent="0.2">
      <c r="A5" s="132" t="s">
        <v>485</v>
      </c>
    </row>
    <row r="6" spans="1:1" x14ac:dyDescent="0.2">
      <c r="A6" s="132"/>
    </row>
    <row r="7" spans="1:1" x14ac:dyDescent="0.2">
      <c r="A7" s="132" t="s">
        <v>486</v>
      </c>
    </row>
    <row r="8" spans="1:1" x14ac:dyDescent="0.2">
      <c r="A8" s="132"/>
    </row>
    <row r="9" spans="1:1" x14ac:dyDescent="0.2">
      <c r="A9" s="132" t="s">
        <v>487</v>
      </c>
    </row>
    <row r="10" spans="1:1" x14ac:dyDescent="0.2">
      <c r="A10" s="132"/>
    </row>
    <row r="11" spans="1:1" x14ac:dyDescent="0.2">
      <c r="A11" s="132" t="s">
        <v>525</v>
      </c>
    </row>
    <row r="12" spans="1:1" x14ac:dyDescent="0.2">
      <c r="A12" s="132" t="s">
        <v>527</v>
      </c>
    </row>
    <row r="13" spans="1:1" x14ac:dyDescent="0.2">
      <c r="A13" s="132" t="s">
        <v>526</v>
      </c>
    </row>
    <row r="14" spans="1:1" x14ac:dyDescent="0.2">
      <c r="A14" s="132"/>
    </row>
    <row r="15" spans="1:1" x14ac:dyDescent="0.2">
      <c r="A15" s="132" t="s">
        <v>488</v>
      </c>
    </row>
    <row r="16" spans="1:1" x14ac:dyDescent="0.2">
      <c r="A16" s="132" t="s">
        <v>489</v>
      </c>
    </row>
    <row r="17" spans="1:1" x14ac:dyDescent="0.2">
      <c r="A17" s="132" t="s">
        <v>490</v>
      </c>
    </row>
    <row r="18" spans="1:1" x14ac:dyDescent="0.2">
      <c r="A18" s="132" t="s">
        <v>529</v>
      </c>
    </row>
    <row r="19" spans="1:1" x14ac:dyDescent="0.2">
      <c r="A19" s="132" t="s">
        <v>532</v>
      </c>
    </row>
    <row r="20" spans="1:1" x14ac:dyDescent="0.2">
      <c r="A20" s="132" t="s">
        <v>523</v>
      </c>
    </row>
    <row r="21" spans="1:1" x14ac:dyDescent="0.2">
      <c r="A21" s="133"/>
    </row>
    <row r="23" spans="1:1" x14ac:dyDescent="0.2">
      <c r="A23" s="132"/>
    </row>
    <row r="24" spans="1:1" x14ac:dyDescent="0.2">
      <c r="A24" s="132" t="s">
        <v>491</v>
      </c>
    </row>
    <row r="25" spans="1:1" x14ac:dyDescent="0.2">
      <c r="A25" s="132" t="s">
        <v>492</v>
      </c>
    </row>
    <row r="26" spans="1:1" x14ac:dyDescent="0.2">
      <c r="A26" s="132" t="s">
        <v>493</v>
      </c>
    </row>
    <row r="27" spans="1:1" x14ac:dyDescent="0.2">
      <c r="A27" s="132" t="s">
        <v>494</v>
      </c>
    </row>
    <row r="28" spans="1:1" x14ac:dyDescent="0.2">
      <c r="A28" s="134"/>
    </row>
    <row r="29" spans="1:1" x14ac:dyDescent="0.2">
      <c r="A29" s="132" t="s">
        <v>530</v>
      </c>
    </row>
    <row r="30" spans="1:1" x14ac:dyDescent="0.2">
      <c r="A30" s="132" t="s">
        <v>531</v>
      </c>
    </row>
    <row r="31" spans="1:1" x14ac:dyDescent="0.2">
      <c r="A31" s="132" t="s">
        <v>495</v>
      </c>
    </row>
    <row r="32" spans="1:1" x14ac:dyDescent="0.2">
      <c r="A32" s="132" t="s">
        <v>496</v>
      </c>
    </row>
    <row r="33" spans="1:1" x14ac:dyDescent="0.2">
      <c r="A33" s="132" t="s">
        <v>497</v>
      </c>
    </row>
    <row r="34" spans="1:1" x14ac:dyDescent="0.2">
      <c r="A34" s="132" t="s">
        <v>498</v>
      </c>
    </row>
    <row r="35" spans="1:1" x14ac:dyDescent="0.2">
      <c r="A35" s="132" t="s">
        <v>499</v>
      </c>
    </row>
    <row r="36" spans="1:1" x14ac:dyDescent="0.2">
      <c r="A36" s="132" t="s">
        <v>519</v>
      </c>
    </row>
    <row r="37" spans="1:1" x14ac:dyDescent="0.2">
      <c r="A37" s="132" t="s">
        <v>500</v>
      </c>
    </row>
    <row r="38" spans="1:1" x14ac:dyDescent="0.2">
      <c r="A38" s="132" t="s">
        <v>520</v>
      </c>
    </row>
    <row r="39" spans="1:1" x14ac:dyDescent="0.2">
      <c r="A39" s="132" t="s">
        <v>501</v>
      </c>
    </row>
    <row r="40" spans="1:1" x14ac:dyDescent="0.2">
      <c r="A40" s="132" t="s">
        <v>502</v>
      </c>
    </row>
    <row r="41" spans="1:1" x14ac:dyDescent="0.2">
      <c r="A41" s="132" t="s">
        <v>521</v>
      </c>
    </row>
    <row r="42" spans="1:1" x14ac:dyDescent="0.2">
      <c r="A42" s="132" t="s">
        <v>524</v>
      </c>
    </row>
    <row r="43" spans="1:1" x14ac:dyDescent="0.2">
      <c r="A43" s="132" t="s">
        <v>503</v>
      </c>
    </row>
    <row r="44" spans="1:1" x14ac:dyDescent="0.2">
      <c r="A44" s="132" t="s">
        <v>504</v>
      </c>
    </row>
    <row r="45" spans="1:1" x14ac:dyDescent="0.2">
      <c r="A45" s="132" t="s">
        <v>505</v>
      </c>
    </row>
    <row r="46" spans="1:1" x14ac:dyDescent="0.2">
      <c r="A46" s="132" t="s">
        <v>506</v>
      </c>
    </row>
    <row r="47" spans="1:1" x14ac:dyDescent="0.2">
      <c r="A47" s="132" t="s">
        <v>507</v>
      </c>
    </row>
    <row r="48" spans="1:1" x14ac:dyDescent="0.2">
      <c r="A48" s="132" t="s">
        <v>508</v>
      </c>
    </row>
    <row r="49" spans="1:1" x14ac:dyDescent="0.2">
      <c r="A49" s="132" t="s">
        <v>509</v>
      </c>
    </row>
    <row r="50" spans="1:1" x14ac:dyDescent="0.2">
      <c r="A50" s="132" t="s">
        <v>510</v>
      </c>
    </row>
    <row r="51" spans="1:1" x14ac:dyDescent="0.2">
      <c r="A51" s="132" t="s">
        <v>511</v>
      </c>
    </row>
    <row r="52" spans="1:1" x14ac:dyDescent="0.2">
      <c r="A52" s="132" t="s">
        <v>512</v>
      </c>
    </row>
    <row r="53" spans="1:1" x14ac:dyDescent="0.2">
      <c r="A53" s="132" t="s">
        <v>522</v>
      </c>
    </row>
    <row r="54" spans="1:1" x14ac:dyDescent="0.2">
      <c r="A54" s="132" t="s">
        <v>528</v>
      </c>
    </row>
    <row r="55" spans="1:1" x14ac:dyDescent="0.2">
      <c r="A55" s="132"/>
    </row>
    <row r="56" spans="1:1" x14ac:dyDescent="0.2">
      <c r="A56" s="132" t="s">
        <v>513</v>
      </c>
    </row>
    <row r="57" spans="1:1" x14ac:dyDescent="0.2">
      <c r="A57" s="132" t="s">
        <v>514</v>
      </c>
    </row>
    <row r="58" spans="1:1" x14ac:dyDescent="0.2">
      <c r="A58" s="132"/>
    </row>
    <row r="59" spans="1:1" x14ac:dyDescent="0.2">
      <c r="A59" s="135" t="s">
        <v>515</v>
      </c>
    </row>
    <row r="60" spans="1:1" x14ac:dyDescent="0.2">
      <c r="A60" s="135" t="s">
        <v>516</v>
      </c>
    </row>
    <row r="61" spans="1:1" x14ac:dyDescent="0.2">
      <c r="A61" s="135" t="s">
        <v>517</v>
      </c>
    </row>
    <row r="62" spans="1:1" x14ac:dyDescent="0.2">
      <c r="A62" s="135" t="s">
        <v>518</v>
      </c>
    </row>
    <row r="63" spans="1:1" x14ac:dyDescent="0.2">
      <c r="A63" s="131"/>
    </row>
    <row r="64" spans="1:1" x14ac:dyDescent="0.2">
      <c r="A64" s="131"/>
    </row>
    <row r="65" spans="1:1" x14ac:dyDescent="0.2">
      <c r="A65" s="131"/>
    </row>
    <row r="66" spans="1:1" x14ac:dyDescent="0.2">
      <c r="A66" s="131"/>
    </row>
  </sheetData>
  <pageMargins left="0.70866141732283472" right="0.70866141732283472" top="0.74803149606299213" bottom="0.74803149606299213" header="0.31496062992125984" footer="0.31496062992125984"/>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e0f2309832ba7d5f50b3314f8adb9f25">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7a85eb3cf7c0c80b61ee2e764bc23802"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0D142B2-0471-483E-B43E-6AF3D22A07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22baa3bd-a2fa-4ea9-9ebb-3a9c6a55952b"/>
    <ds:schemaRef ds:uri="http://schemas.microsoft.com/office/2006/documentManagement/types"/>
    <ds:schemaRef ds:uri="http://www.w3.org/XML/1998/namespace"/>
    <ds:schemaRef ds:uri="d8745bc5-821e-4205-946a-621c2da728c8"/>
    <ds:schemaRef ds:uri="http://purl.org/dc/dcmitype/"/>
    <ds:schemaRef ds:uri="http://schemas.openxmlformats.org/package/2006/metadata/core-properties"/>
    <ds:schemaRef ds:uri="http://purl.org/dc/terms/"/>
    <ds:schemaRef ds:uri="http://schemas.microsoft.com/office/infopath/2007/PartnerControl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7</vt:i4>
      </vt:variant>
    </vt:vector>
  </HeadingPairs>
  <TitlesOfParts>
    <vt:vector size="14" baseType="lpstr">
      <vt:lpstr>Opći podaci</vt:lpstr>
      <vt:lpstr>Bilanca</vt:lpstr>
      <vt:lpstr>RDG</vt:lpstr>
      <vt:lpstr>NT_I</vt:lpstr>
      <vt:lpstr>NT_D</vt:lpstr>
      <vt:lpstr>PK</vt:lpstr>
      <vt:lpstr>Bilješke</vt:lpstr>
      <vt:lpstr>Bilanca!Ispis_naslova</vt:lpstr>
      <vt:lpstr>RDG!Ispis_naslova</vt:lpstr>
      <vt:lpstr>Bilanca!Podrucje_ispisa</vt:lpstr>
      <vt:lpstr>Bilješke!Podrucje_ispisa</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Klarić Biserka</cp:lastModifiedBy>
  <cp:lastPrinted>2020-03-02T09:57:59Z</cp:lastPrinted>
  <dcterms:created xsi:type="dcterms:W3CDTF">2008-10-17T11:51:54Z</dcterms:created>
  <dcterms:modified xsi:type="dcterms:W3CDTF">2020-03-02T09:58:10Z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