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Titles" localSheetId="1">'Bilanca'!$1:$6</definedName>
    <definedName name="_xlnm.Print_Area" localSheetId="6">'Bilješke '!$A$1:$A$52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<sst xmlns="http://schemas.openxmlformats.org/spreadsheetml/2006/main" count="436" uniqueCount="383">
  <si>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</si>
  <si>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</si>
  <si>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</si>
  <si>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</si>
  <si>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</si>
  <si>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</si>
  <si>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</si>
  <si>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</si>
  <si>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</si>
  <si>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</si>
  <si>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</si>
  <si>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</si>
  <si>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</si>
  <si>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</si>
  <si>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</si>
  <si>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</si>
  <si>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</si>
  <si>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</si>
  <si>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</si>
  <si>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</si>
  <si>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</si>
  <si>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</si>
  <si>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</si>
  <si>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</si>
  <si>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</si>
  <si>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</si>
  <si>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</si>
  <si>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</si>
  <si>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</si>
  <si>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</si>
  <si>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</si>
  <si>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</si>
  <si>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</si>
  <si>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</si>
  <si>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</si>
  <si>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</si>
  <si>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</si>
  <si>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</si>
  <si>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</si>
  <si>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</si>
  <si>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</si>
  <si>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</si>
  <si>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</si>
  <si>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</si>
  <si>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</si>
  <si>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</si>
  <si>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</si>
  <si>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</si>
  <si>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</si>
  <si>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</si>
  <si>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</si>
  <si>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</si>
  <si>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</si>
  <si>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</si>
  <si>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</si>
  <si>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</si>
  <si>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</si>
  <si>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</si>
  <si>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</si>
  <si>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</si>
  <si>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</si>
  <si>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</si>
  <si>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</si>
  <si>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</si>
  <si>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</si>
  <si>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</si>
  <si>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</si>
  <si>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</si>
  <si>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</si>
  <si>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</si>
  <si>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</si>
  <si>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</si>
  <si>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</si>
  <si>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</si>
  <si>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</si>
  <si>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</si>
  <si>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</si>
  <si>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</si>
  <si>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</si>
  <si>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</si>
  <si>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</si>
  <si>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</si>
  <si>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</si>
  <si>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</si>
  <si>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</si>
  <si>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</si>
  <si>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</si>
  <si>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</si>
  <si>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</si>
  <si>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</si>
  <si>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</si>
  <si>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</si>
  <si>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</si>
  <si>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</si>
  <si>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</si>
  <si>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</si>
  <si>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</si>
  <si>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</si>
  <si>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</si>
  <si>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</si>
  <si>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</si>
  <si>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</si>
  <si>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</si>
  <si>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</si>
  <si>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</si>
  <si>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</si>
  <si>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</si>
  <si>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</si>
  <si>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</si>
  <si>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</si>
  <si>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</si>
  <si>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</si>
  <si>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</si>
  <si>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</si>
  <si>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</si>
  <si>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</si>
  <si>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</si>
  <si>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</si>
  <si>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</si>
  <si>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</si>
  <si>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</si>
  <si>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</si>
  <si>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</si>
  <si>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</si>
  <si>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</si>
  <si>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</si>
  <si>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</si>
  <si>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</si>
  <si>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</si>
  <si>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</si>
  <si>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</si>
  <si>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</si>
  <si>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</si>
  <si>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</si>
  <si>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</si>
  <si>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</si>
  <si>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</si>
  <si>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</si>
  <si>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</si>
  <si>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</si>
  <si>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</si>
  <si>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</si>
  <si>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</si>
  <si>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</si>
  <si>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</si>
  <si>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</si>
  <si>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</si>
  <si>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</si>
  <si>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</si>
  <si>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</si>
  <si>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</si>
  <si>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</si>
  <si>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</si>
  <si>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</si>
  <si>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</si>
  <si>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</si>
  <si>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</si>
  <si>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</si>
  <si>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</si>
  <si>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</si>
  <si>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</si>
  <si>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</si>
  <si>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</si>
  <si>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</si>
  <si>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</si>
  <si>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</si>
  <si>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</si>
  <si>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</si>
  <si>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</si>
  <si>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</si>
  <si>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</si>
  <si>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</si>
  <si>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</si>
  <si>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</si>
  <si>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</si>
  <si>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</si>
  <si>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</si>
  <si>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</si>
  <si>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</si>
  <si>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</si>
  <si>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</si>
  <si>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</si>
  <si>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</si>
  <si>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</si>
  <si>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</si>
  <si>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</si>
  <si>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</si>
  <si>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</si>
  <si>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</si>
  <si>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</si>
  <si>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</si>
  <si>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</si>
  <si>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</si>
  <si>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</si>
  <si>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</si>
  <si>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</si>
  <si>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</si>
  <si>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</si>
  <si>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</si>
  <si>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</si>
  <si>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</si>
  <si>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</si>
  <si>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</si>
  <si>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</si>
  <si>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</si>
  <si>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</si>
  <si>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</si>
  <si>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</si>
  <si>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</si>
  <si>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</si>
  <si>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</si>
  <si>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</si>
  <si>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</si>
  <si>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</si>
  <si>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</si>
  <si>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</si>
  <si>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</si>
  <si>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</si>
  <si>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</si>
  <si>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</si>
  <si>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</si>
  <si>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</si>
  <si>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</si>
  <si>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</si>
  <si>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</si>
  <si>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</si>
  <si>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</si>
  <si>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</si>
  <si>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</si>
  <si>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</si>
  <si>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</si>
  <si>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</si>
  <si>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</si>
  <si>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</si>
  <si>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</si>
  <si>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</si>
  <si>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</si>
  <si>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</si>
  <si>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</si>
  <si>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</si>
  <si>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</si>
  <si>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</si>
  <si>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</si>
  <si>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</si>
  <si>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</si>
  <si>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</si>
  <si>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</si>
  <si>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</si>
  <si>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</si>
  <si>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</si>
  <si>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</si>
  <si>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</si>
  <si>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</si>
  <si>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</si>
  <si>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</si>
  <si>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</si>
  <si>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</si>
  <si>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</si>
  <si>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</si>
  <si>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</si>
  <si>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</si>
  <si>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</si>
  <si>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</si>
  <si>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</si>
  <si>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</si>
  <si>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</si>
  <si>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</si>
  <si>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</si>
  <si>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</si>
  <si>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</si>
  <si>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</si>
  <si>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</si>
  <si>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</si>
  <si>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</si>
  <si>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</si>
  <si>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</si>
  <si>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</si>
  <si>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</si>
  <si>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</si>
  <si>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</si>
  <si>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</si>
  <si>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</si>
  <si>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</si>
  <si>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</si>
  <si>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</si>
  <si>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</si>
  <si>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</si>
  <si>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</si>
  <si>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</si>
  <si>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</si>
  <si>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</si>
  <si>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</si>
  <si>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</si>
  <si>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</si>
  <si>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</si>
  <si>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</si>
  <si>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</si>
  <si>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</si>
  <si>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</si>
  <si>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</si>
  <si>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</si>
  <si>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</si>
  <si>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</si>
  <si>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</si>
  <si>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</si>
  <si>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</si>
  <si>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</si>
  <si>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</si>
  <si>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</si>
  <si>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</si>
  <si>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</si>
  <si>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</si>
  <si>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</si>
  <si>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</si>
  <si>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</si>
  <si>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</si>
  <si>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</si>
  <si>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</si>
  <si>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</si>
  <si>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</si>
  <si>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</si>
  <si>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</si>
  <si>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 xml:space="preserve">Obveznik: Dukat d.d. 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</si>
  <si>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</si>
  <si>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</si>
  <si>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</si>
  <si>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</si>
  <si>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</si>
  <si>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</si>
  <si>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</si>
  <si>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</si>
  <si>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</si>
  <si>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01/239 2194</t>
  </si>
  <si>
    <t>01/2392 267</t>
  </si>
  <si>
    <t>dukat-info@dukat.hr</t>
  </si>
  <si>
    <t>1051</t>
  </si>
  <si>
    <t>BILJEŠKE UZ FINANCIJSKE IZVJEŠTAJE</t>
  </si>
  <si>
    <t>1. Podjela dionica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</si>
  <si>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</si>
  <si>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</si>
  <si>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</si>
  <si>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</si>
  <si>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</si>
  <si>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</si>
  <si>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</si>
  <si>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</si>
  <si>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</si>
  <si>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</si>
  <si>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</si>
  <si>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</si>
  <si>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</si>
  <si>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</si>
  <si>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</si>
  <si>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</si>
  <si>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</si>
  <si>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</si>
  <si>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U izvještajnom razdoblju bilo je manjeg trgovanja dionicama Dukat-a.</t>
  </si>
  <si>
    <t>KLARIĆ BISERKA</t>
  </si>
  <si>
    <t>FONTANA ALEN, Direktor</t>
  </si>
  <si>
    <t>U izvještajnom razdoblju nije bilo statusnih promjena pripajanja ili spajanja u Dukat Grupi.</t>
  </si>
  <si>
    <t>biserka.klaric@hr.lactalis.com</t>
  </si>
  <si>
    <t>U izvještajnom razdoblju nije bilo dodatne podjele dionica.</t>
  </si>
  <si>
    <t>1.1.2018.</t>
  </si>
  <si>
    <t>U odnosu na isto razdoblje pošle godine raste prihod na domaćem i ino tržištu ostvaren prodajom vlastitih proizvoda i trgovačke robe.</t>
  </si>
  <si>
    <t>U tromjesečju financijski rashodi niži su za 0,1 mil u odnosu na isto razdoblje prošle godine.</t>
  </si>
  <si>
    <t>Društvo se bavi proizvodnjom mlijeka i mliječnih proizoda, trgovinom proizvoda i robe.</t>
  </si>
  <si>
    <t>U tekućoj godini nije bilo povučene zadržane dobiti iz povezanih poduzeća, u istom razdoblju prošle godine povučeno je 14,7 mil kn.</t>
  </si>
  <si>
    <t>30.09.2018.</t>
  </si>
  <si>
    <t>stanje na dan 30.09.2018.</t>
  </si>
  <si>
    <t>u razdoblju 1.1.2018. do 30.09.2018.</t>
  </si>
  <si>
    <t>Zarada po dionici u 2018. godini ostvarena je u svoti od 13,55 kn, u istom razdoblju prošle godine ona iznosi 12,96 kuna.</t>
  </si>
  <si>
    <t>Zarada po dionici u tromjesečju 2018. godini ostvarena je u svoti od 10,90 kn, u istom razdoblju prošle godine ona iznosi 7,06 kuna.</t>
  </si>
  <si>
    <t>Ostvareni poslovni prihodi kumulatinvo viši su za 101,1 mil kuna ili 7,7% u odnosu na isto razdoblje prošle godine.</t>
  </si>
  <si>
    <t>U tromjesječju 2018 viši su za 21,7 mil kuna ili 4,1% u odnosu na isto razdoblje prošle godine.</t>
  </si>
  <si>
    <t>Ostvareni financijski prihodi u 2018 godini niži su za 15,6 mil kn u odnosu na isto razdoblje prošle godine, a u tromjesečju 2018.</t>
  </si>
  <si>
    <t>niži su za 0,3 mil kuna u odnosu na isto razdoblje prošle godine.</t>
  </si>
  <si>
    <t>Ostvareni poslovni rashodi kumulativno viši su za 81,1 mil kuna ili 6,3% u odnosu na isto razdoblje prošle godine.</t>
  </si>
  <si>
    <t>Ostvareni poslovni rashodi u tromjesečnju viši su za 7,2 mil kuna ili 1,4 %u odnosu na isto razdoblje prošle godine.</t>
  </si>
  <si>
    <t>U odnosu na prošlu godinu rastu materijalni troškovi, troškovi osoblja i ostali troškovi.</t>
  </si>
  <si>
    <t>Ostvareni financijski rashodi kumulativno (kamate i tečajne razlike) u odnosu na isto razdoblje prošle godine niži su za 0,9 mil. kn.</t>
  </si>
  <si>
    <t>Ostvarena neto dobit razdoblja iznosi 40,6 mil kn i viša je u odnosu na isto razdoblje prošle godine za 1,7 mil kn</t>
  </si>
  <si>
    <t>Ostvarena neto dobit tromjesečja iznosi 32,7 mil kn i niža je u odnosu na isto razdoblje prošle godine za 11,5 mil kn.</t>
  </si>
  <si>
    <t>30.9.2018.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</si>
</sst>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  <numFmt numFmtId="196" formatCode="#,##0.0,,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Border="1" applyAlignment="1" applyProtection="1">
      <alignment/>
      <protection hidden="1"/>
    </xf>
    <xf numFmtId="0" fontId="2" fillId="0" borderId="0" xfId="56" applyFont="1" applyBorder="1" applyAlignment="1" applyProtection="1">
      <alignment vertical="top"/>
      <protection hidden="1"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>
      <alignment/>
      <protection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17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Border="1" applyAlignment="1" applyProtection="1">
      <alignment/>
      <protection hidden="1"/>
    </xf>
    <xf numFmtId="0" fontId="3" fillId="0" borderId="18" xfId="56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6" applyFont="1" applyBorder="1" applyAlignment="1">
      <alignment/>
      <protection/>
    </xf>
    <xf numFmtId="0" fontId="3" fillId="0" borderId="24" xfId="56" applyFont="1" applyBorder="1" applyAlignment="1">
      <alignment/>
      <protection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3" fillId="0" borderId="16" xfId="56" applyFont="1" applyFill="1" applyBorder="1" applyAlignment="1" applyProtection="1">
      <alignment vertical="center"/>
      <protection hidden="1"/>
    </xf>
    <xf numFmtId="0" fontId="3" fillId="0" borderId="25" xfId="56" applyFont="1" applyBorder="1" applyAlignment="1" applyProtection="1">
      <alignment horizontal="left" vertical="center" wrapText="1"/>
      <protection hidden="1"/>
    </xf>
    <xf numFmtId="0" fontId="3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3" fillId="0" borderId="25" xfId="56" applyFont="1" applyFill="1" applyBorder="1" applyAlignment="1" applyProtection="1">
      <alignment/>
      <protection hidden="1"/>
    </xf>
    <xf numFmtId="0" fontId="3" fillId="0" borderId="25" xfId="56" applyFont="1" applyBorder="1" applyAlignment="1" applyProtection="1">
      <alignment wrapText="1"/>
      <protection hidden="1"/>
    </xf>
    <xf numFmtId="0" fontId="3" fillId="0" borderId="16" xfId="56" applyFont="1" applyBorder="1" applyAlignment="1" applyProtection="1">
      <alignment horizontal="right"/>
      <protection hidden="1"/>
    </xf>
    <xf numFmtId="0" fontId="3" fillId="0" borderId="25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0" fontId="2" fillId="0" borderId="25" xfId="56" applyFont="1" applyFill="1" applyBorder="1" applyAlignment="1" applyProtection="1">
      <alignment horizontal="right" vertical="center"/>
      <protection hidden="1" locked="0"/>
    </xf>
    <xf numFmtId="0" fontId="3" fillId="0" borderId="25" xfId="56" applyFont="1" applyBorder="1" applyAlignment="1" applyProtection="1">
      <alignment vertical="top"/>
      <protection hidden="1"/>
    </xf>
    <xf numFmtId="0" fontId="3" fillId="0" borderId="25" xfId="56" applyFont="1" applyBorder="1" applyAlignment="1" applyProtection="1">
      <alignment horizontal="left" vertical="top" wrapText="1"/>
      <protection hidden="1"/>
    </xf>
    <xf numFmtId="0" fontId="3" fillId="0" borderId="16" xfId="56" applyFont="1" applyBorder="1" applyAlignment="1">
      <alignment/>
      <protection/>
    </xf>
    <xf numFmtId="0" fontId="3" fillId="0" borderId="25" xfId="56" applyFont="1" applyBorder="1" applyAlignment="1" applyProtection="1">
      <alignment horizontal="left" vertical="top" indent="2"/>
      <protection hidden="1"/>
    </xf>
    <xf numFmtId="0" fontId="3" fillId="0" borderId="25" xfId="56" applyFont="1" applyBorder="1" applyAlignment="1" applyProtection="1">
      <alignment horizontal="left" vertical="top" wrapText="1" indent="2"/>
      <protection hidden="1"/>
    </xf>
    <xf numFmtId="0" fontId="3" fillId="0" borderId="16" xfId="56" applyFont="1" applyBorder="1" applyAlignment="1" applyProtection="1">
      <alignment horizontal="right" vertical="top"/>
      <protection hidden="1"/>
    </xf>
    <xf numFmtId="49" fontId="2" fillId="0" borderId="25" xfId="56" applyNumberFormat="1" applyFont="1" applyBorder="1" applyAlignment="1" applyProtection="1">
      <alignment horizontal="center" vertical="center"/>
      <protection hidden="1" locked="0"/>
    </xf>
    <xf numFmtId="0" fontId="3" fillId="0" borderId="16" xfId="56" applyFont="1" applyBorder="1" applyAlignment="1" applyProtection="1">
      <alignment horizontal="left" vertical="top"/>
      <protection hidden="1"/>
    </xf>
    <xf numFmtId="0" fontId="3" fillId="0" borderId="25" xfId="56" applyFont="1" applyBorder="1" applyAlignment="1" applyProtection="1">
      <alignment horizontal="left"/>
      <protection hidden="1"/>
    </xf>
    <xf numFmtId="0" fontId="3" fillId="0" borderId="24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left"/>
      <protection hidden="1"/>
    </xf>
    <xf numFmtId="0" fontId="3" fillId="0" borderId="25" xfId="56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56" applyFont="1" applyBorder="1" applyAlignment="1" applyProtection="1">
      <alignment vertical="center"/>
      <protection hidden="1"/>
    </xf>
    <xf numFmtId="0" fontId="3" fillId="0" borderId="26" xfId="56" applyFont="1" applyBorder="1" applyAlignment="1" applyProtection="1">
      <alignment/>
      <protection hidden="1"/>
    </xf>
    <xf numFmtId="0" fontId="3" fillId="0" borderId="27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/>
      <protection hidden="1"/>
    </xf>
    <xf numFmtId="0" fontId="3" fillId="0" borderId="29" xfId="56" applyFont="1" applyFill="1" applyBorder="1" applyAlignment="1" applyProtection="1">
      <alignment/>
      <protection hidden="1"/>
    </xf>
    <xf numFmtId="14" fontId="2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6" applyFont="1" applyFill="1" applyBorder="1" applyAlignment="1" applyProtection="1">
      <alignment horizontal="center" vertical="center"/>
      <protection hidden="1" locked="0"/>
    </xf>
    <xf numFmtId="49" fontId="2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Fill="1" applyBorder="1" applyAlignment="1">
      <alignment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4" fontId="1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/>
    </xf>
    <xf numFmtId="194" fontId="0" fillId="0" borderId="0" xfId="6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0" fillId="0" borderId="0" xfId="71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9" fillId="0" borderId="0" xfId="7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195" fontId="9" fillId="0" borderId="0" xfId="71" applyNumberFormat="1" applyAlignment="1">
      <alignment vertical="center"/>
      <protection/>
    </xf>
    <xf numFmtId="0" fontId="9" fillId="0" borderId="0" xfId="71" applyFill="1" applyAlignment="1">
      <alignment vertical="center"/>
      <protection/>
    </xf>
    <xf numFmtId="194" fontId="0" fillId="0" borderId="0" xfId="60" applyNumberFormat="1" applyFont="1" applyAlignment="1">
      <alignment vertical="center"/>
    </xf>
    <xf numFmtId="3" fontId="0" fillId="0" borderId="0" xfId="57" applyNumberFormat="1" applyAlignment="1">
      <alignment vertical="center"/>
      <protection/>
    </xf>
    <xf numFmtId="3" fontId="0" fillId="0" borderId="0" xfId="60" applyNumberFormat="1" applyFont="1" applyAlignment="1">
      <alignment vertical="center"/>
    </xf>
    <xf numFmtId="188" fontId="0" fillId="0" borderId="0" xfId="57" applyNumberFormat="1" applyAlignment="1">
      <alignment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57">
      <alignment/>
      <protection/>
    </xf>
    <xf numFmtId="0" fontId="0" fillId="0" borderId="0" xfId="55" applyFont="1" applyFill="1" applyBorder="1" applyAlignment="1">
      <alignment horizontal="left" vertical="top"/>
      <protection/>
    </xf>
    <xf numFmtId="0" fontId="3" fillId="0" borderId="16" xfId="56" applyFont="1" applyBorder="1" applyAlignment="1" applyProtection="1">
      <alignment horizontal="righ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49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6" applyFont="1" applyFill="1" applyBorder="1" applyAlignment="1" applyProtection="1">
      <alignment horizontal="left" vertical="center" wrapText="1"/>
      <protection hidden="1"/>
    </xf>
    <xf numFmtId="0" fontId="2" fillId="0" borderId="0" xfId="56" applyFont="1" applyFill="1" applyBorder="1" applyAlignment="1" applyProtection="1">
      <alignment horizontal="left" vertical="center" wrapText="1"/>
      <protection hidden="1"/>
    </xf>
    <xf numFmtId="0" fontId="2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3" fillId="0" borderId="16" xfId="56" applyFont="1" applyBorder="1" applyAlignment="1" applyProtection="1">
      <alignment horizontal="right" vertical="center"/>
      <protection hidden="1"/>
    </xf>
    <xf numFmtId="0" fontId="3" fillId="0" borderId="25" xfId="56" applyFont="1" applyBorder="1" applyAlignment="1" applyProtection="1">
      <alignment horizontal="right"/>
      <protection hidden="1"/>
    </xf>
    <xf numFmtId="0" fontId="1" fillId="0" borderId="16" xfId="56" applyFont="1" applyBorder="1" applyAlignment="1" applyProtection="1">
      <alignment horizontal="right" vertical="center" wrapText="1"/>
      <protection hidden="1"/>
    </xf>
    <xf numFmtId="0" fontId="1" fillId="0" borderId="25" xfId="56" applyFont="1" applyBorder="1" applyAlignment="1" applyProtection="1">
      <alignment horizontal="right" wrapText="1"/>
      <protection hidden="1"/>
    </xf>
    <xf numFmtId="0" fontId="2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>
      <alignment horizontal="left" vertical="center"/>
      <protection/>
    </xf>
    <xf numFmtId="0" fontId="3" fillId="0" borderId="29" xfId="56" applyFont="1" applyFill="1" applyBorder="1" applyAlignment="1">
      <alignment horizontal="left" vertical="center"/>
      <protection/>
    </xf>
    <xf numFmtId="1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18" fillId="0" borderId="27" xfId="35" applyFont="1" applyFill="1" applyBorder="1" applyAlignment="1" applyProtection="1">
      <alignment/>
      <protection hidden="1" locked="0"/>
    </xf>
    <xf numFmtId="0" fontId="2" fillId="0" borderId="28" xfId="56" applyFont="1" applyFill="1" applyBorder="1" applyAlignment="1" applyProtection="1">
      <alignment/>
      <protection hidden="1" locked="0"/>
    </xf>
    <xf numFmtId="0" fontId="2" fillId="0" borderId="29" xfId="56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>
      <alignment horizontal="left"/>
      <protection/>
    </xf>
    <xf numFmtId="0" fontId="3" fillId="0" borderId="29" xfId="56" applyFont="1" applyFill="1" applyBorder="1" applyAlignment="1">
      <alignment horizontal="left"/>
      <protection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6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25" xfId="56" applyFont="1" applyBorder="1" applyAlignment="1">
      <alignment horizontal="center"/>
      <protection/>
    </xf>
    <xf numFmtId="0" fontId="2" fillId="0" borderId="27" xfId="56" applyFont="1" applyFill="1" applyBorder="1" applyAlignment="1" applyProtection="1">
      <alignment horizontal="right" vertical="center"/>
      <protection hidden="1" locked="0"/>
    </xf>
    <xf numFmtId="0" fontId="3" fillId="0" borderId="28" xfId="56" applyFont="1" applyFill="1" applyBorder="1" applyAlignment="1">
      <alignment/>
      <protection/>
    </xf>
    <xf numFmtId="0" fontId="3" fillId="0" borderId="29" xfId="56" applyFont="1" applyFill="1" applyBorder="1" applyAlignment="1">
      <alignment/>
      <protection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17" xfId="56" applyFont="1" applyBorder="1" applyAlignment="1" applyProtection="1">
      <alignment horizontal="center"/>
      <protection hidden="1"/>
    </xf>
    <xf numFmtId="0" fontId="2" fillId="0" borderId="28" xfId="56" applyFont="1" applyFill="1" applyBorder="1" applyAlignment="1" applyProtection="1">
      <alignment horizontal="left" vertical="center"/>
      <protection hidden="1" locked="0"/>
    </xf>
    <xf numFmtId="0" fontId="2" fillId="0" borderId="29" xfId="56" applyFont="1" applyFill="1" applyBorder="1" applyAlignment="1" applyProtection="1">
      <alignment horizontal="left" vertical="center"/>
      <protection hidden="1" locked="0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31" xfId="56" applyFont="1" applyBorder="1" applyAlignment="1" applyProtection="1">
      <alignment horizontal="center" vertical="top"/>
      <protection hidden="1"/>
    </xf>
    <xf numFmtId="0" fontId="3" fillId="0" borderId="31" xfId="56" applyFont="1" applyBorder="1" applyAlignment="1">
      <alignment horizontal="center"/>
      <protection/>
    </xf>
    <xf numFmtId="0" fontId="3" fillId="0" borderId="32" xfId="56" applyFont="1" applyBorder="1" applyAlignment="1">
      <alignment/>
      <protection/>
    </xf>
    <xf numFmtId="0" fontId="3" fillId="0" borderId="25" xfId="56" applyFont="1" applyBorder="1" applyAlignment="1" applyProtection="1">
      <alignment horizontal="right" wrapText="1"/>
      <protection hidden="1"/>
    </xf>
    <xf numFmtId="49" fontId="2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6" applyNumberFormat="1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center" vertical="top"/>
      <protection hidden="1"/>
    </xf>
    <xf numFmtId="0" fontId="3" fillId="0" borderId="28" xfId="56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6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2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FIN" xfId="53"/>
    <cellStyle name="Normal_TFI-FIN 2" xfId="54"/>
    <cellStyle name="Normal_TFI-FIN 3" xfId="55"/>
    <cellStyle name="Normal_TFI-POD" xfId="56"/>
    <cellStyle name="Normalno 2" xfId="57"/>
    <cellStyle name="Normalno 4" xfId="58"/>
    <cellStyle name="Obično_TFI-POD KONS 30 06 2011 " xfId="59"/>
    <cellStyle name="Percent" xfId="60"/>
    <cellStyle name="Postotak 2" xfId="61"/>
    <cellStyle name="Postotak 2 2" xfId="62"/>
    <cellStyle name="Postotak 3" xfId="63"/>
    <cellStyle name="Postotak 4" xfId="64"/>
    <cellStyle name="Postotak 5" xfId="65"/>
    <cellStyle name="Postotak 6" xfId="66"/>
    <cellStyle name="Povezana ćelija" xfId="67"/>
    <cellStyle name="Followed Hyperlink" xfId="68"/>
    <cellStyle name="Provjera ćelije" xfId="69"/>
    <cellStyle name="Stil 1" xfId="70"/>
    <cellStyle name="Style 1" xfId="71"/>
    <cellStyle name="Style 1 2" xfId="72"/>
    <cellStyle name="Style 1 2 2" xfId="73"/>
    <cellStyle name="Tekst objašnjenja" xfId="74"/>
    <cellStyle name="Tekst upozorenja" xfId="75"/>
    <cellStyle name="Ukupni zbroj" xfId="76"/>
    <cellStyle name="Unos" xfId="77"/>
    <cellStyle name="Currency" xfId="78"/>
    <cellStyle name="Currency [0]" xfId="79"/>
    <cellStyle name="Comma" xfId="80"/>
    <cellStyle name="Comma [0]" xfId="8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8.7109375" style="11" customWidth="1"/>
    <col min="7" max="7" width="6.421875" style="11" customWidth="1"/>
    <col min="8" max="8" width="15.421875" style="11" customWidth="1"/>
    <col min="9" max="9" width="9.421875" style="11" customWidth="1"/>
    <col min="10" max="16384" width="9.140625" style="11" customWidth="1"/>
  </cols>
  <sheetData>
    <row r="1" spans="1:12" ht="15.75">
      <c r="A1" s="191" t="s">
        <v>248</v>
      </c>
      <c r="B1" s="192"/>
      <c r="C1" s="192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16" t="s">
        <v>362</v>
      </c>
      <c r="F2" s="12"/>
      <c r="G2" s="13" t="s">
        <v>250</v>
      </c>
      <c r="H2" s="116" t="s">
        <v>367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60" t="s">
        <v>315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63" t="s">
        <v>251</v>
      </c>
      <c r="B6" s="164"/>
      <c r="C6" s="155" t="s">
        <v>323</v>
      </c>
      <c r="D6" s="156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65" t="s">
        <v>252</v>
      </c>
      <c r="B8" s="166"/>
      <c r="C8" s="155" t="s">
        <v>324</v>
      </c>
      <c r="D8" s="156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52" t="s">
        <v>253</v>
      </c>
      <c r="B10" s="153"/>
      <c r="C10" s="155" t="s">
        <v>325</v>
      </c>
      <c r="D10" s="156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3" t="s">
        <v>254</v>
      </c>
      <c r="B12" s="164"/>
      <c r="C12" s="167" t="s">
        <v>326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3" t="s">
        <v>255</v>
      </c>
      <c r="B14" s="164"/>
      <c r="C14" s="170">
        <v>10000</v>
      </c>
      <c r="D14" s="171"/>
      <c r="E14" s="16"/>
      <c r="F14" s="167" t="s">
        <v>327</v>
      </c>
      <c r="G14" s="168"/>
      <c r="H14" s="168"/>
      <c r="I14" s="169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3" t="s">
        <v>256</v>
      </c>
      <c r="B16" s="164"/>
      <c r="C16" s="167" t="s">
        <v>328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3" t="s">
        <v>257</v>
      </c>
      <c r="B18" s="164"/>
      <c r="C18" s="172" t="s">
        <v>334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3" t="s">
        <v>258</v>
      </c>
      <c r="B20" s="164"/>
      <c r="C20" s="172" t="s">
        <v>329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3" t="s">
        <v>259</v>
      </c>
      <c r="B22" s="164"/>
      <c r="C22" s="117">
        <v>133</v>
      </c>
      <c r="D22" s="167" t="s">
        <v>327</v>
      </c>
      <c r="E22" s="175"/>
      <c r="F22" s="176"/>
      <c r="G22" s="163"/>
      <c r="H22" s="17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63" t="s">
        <v>260</v>
      </c>
      <c r="B24" s="164"/>
      <c r="C24" s="117">
        <v>21</v>
      </c>
      <c r="D24" s="167" t="s">
        <v>330</v>
      </c>
      <c r="E24" s="175"/>
      <c r="F24" s="175"/>
      <c r="G24" s="176"/>
      <c r="H24" s="48" t="s">
        <v>261</v>
      </c>
      <c r="I24" s="118">
        <v>1278.8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316</v>
      </c>
      <c r="I25" s="94"/>
      <c r="J25" s="10"/>
      <c r="K25" s="10"/>
      <c r="L25" s="10"/>
    </row>
    <row r="26" spans="1:12" ht="12.75">
      <c r="A26" s="163" t="s">
        <v>262</v>
      </c>
      <c r="B26" s="164"/>
      <c r="C26" s="119" t="s">
        <v>331</v>
      </c>
      <c r="D26" s="25"/>
      <c r="E26" s="33"/>
      <c r="F26" s="24"/>
      <c r="G26" s="178" t="s">
        <v>263</v>
      </c>
      <c r="H26" s="164"/>
      <c r="I26" s="120" t="s">
        <v>335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6"/>
      <c r="B30" s="187"/>
      <c r="C30" s="187"/>
      <c r="D30" s="188"/>
      <c r="E30" s="186"/>
      <c r="F30" s="187"/>
      <c r="G30" s="187"/>
      <c r="H30" s="155"/>
      <c r="I30" s="156"/>
      <c r="J30" s="10"/>
      <c r="K30" s="10"/>
      <c r="L30" s="10"/>
    </row>
    <row r="31" spans="1:12" ht="12.75">
      <c r="A31" s="90"/>
      <c r="B31" s="22"/>
      <c r="C31" s="21"/>
      <c r="D31" s="189"/>
      <c r="E31" s="189"/>
      <c r="F31" s="189"/>
      <c r="G31" s="190"/>
      <c r="H31" s="16"/>
      <c r="I31" s="97"/>
      <c r="J31" s="10"/>
      <c r="K31" s="10"/>
      <c r="L31" s="10"/>
    </row>
    <row r="32" spans="1:12" ht="12.75">
      <c r="A32" s="186"/>
      <c r="B32" s="187"/>
      <c r="C32" s="187"/>
      <c r="D32" s="188"/>
      <c r="E32" s="186"/>
      <c r="F32" s="187"/>
      <c r="G32" s="187"/>
      <c r="H32" s="155"/>
      <c r="I32" s="156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86"/>
      <c r="B34" s="187"/>
      <c r="C34" s="187"/>
      <c r="D34" s="188"/>
      <c r="E34" s="186"/>
      <c r="F34" s="187"/>
      <c r="G34" s="187"/>
      <c r="H34" s="155"/>
      <c r="I34" s="156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86"/>
      <c r="B36" s="187"/>
      <c r="C36" s="187"/>
      <c r="D36" s="188"/>
      <c r="E36" s="186"/>
      <c r="F36" s="187"/>
      <c r="G36" s="187"/>
      <c r="H36" s="155"/>
      <c r="I36" s="156"/>
      <c r="J36" s="10"/>
      <c r="K36" s="10"/>
      <c r="L36" s="10"/>
    </row>
    <row r="37" spans="1:12" ht="12.75">
      <c r="A37" s="99"/>
      <c r="B37" s="30"/>
      <c r="C37" s="193"/>
      <c r="D37" s="194"/>
      <c r="E37" s="16"/>
      <c r="F37" s="193"/>
      <c r="G37" s="194"/>
      <c r="H37" s="16"/>
      <c r="I37" s="91"/>
      <c r="J37" s="10"/>
      <c r="K37" s="10"/>
      <c r="L37" s="10"/>
    </row>
    <row r="38" spans="1:12" ht="12.75">
      <c r="A38" s="186"/>
      <c r="B38" s="187"/>
      <c r="C38" s="187"/>
      <c r="D38" s="188"/>
      <c r="E38" s="186"/>
      <c r="F38" s="187"/>
      <c r="G38" s="187"/>
      <c r="H38" s="155"/>
      <c r="I38" s="156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86"/>
      <c r="B40" s="187"/>
      <c r="C40" s="187"/>
      <c r="D40" s="188"/>
      <c r="E40" s="186"/>
      <c r="F40" s="187"/>
      <c r="G40" s="187"/>
      <c r="H40" s="155"/>
      <c r="I40" s="156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52" t="s">
        <v>267</v>
      </c>
      <c r="B44" s="202"/>
      <c r="C44" s="155"/>
      <c r="D44" s="156"/>
      <c r="E44" s="26"/>
      <c r="F44" s="167"/>
      <c r="G44" s="187"/>
      <c r="H44" s="187"/>
      <c r="I44" s="188"/>
      <c r="J44" s="10"/>
      <c r="K44" s="10"/>
      <c r="L44" s="10"/>
    </row>
    <row r="45" spans="1:12" ht="12.75">
      <c r="A45" s="99"/>
      <c r="B45" s="30"/>
      <c r="C45" s="193"/>
      <c r="D45" s="194"/>
      <c r="E45" s="16"/>
      <c r="F45" s="193"/>
      <c r="G45" s="195"/>
      <c r="H45" s="35"/>
      <c r="I45" s="103"/>
      <c r="J45" s="10"/>
      <c r="K45" s="10"/>
      <c r="L45" s="10"/>
    </row>
    <row r="46" spans="1:12" ht="12.75">
      <c r="A46" s="152" t="s">
        <v>268</v>
      </c>
      <c r="B46" s="202"/>
      <c r="C46" s="167" t="s">
        <v>357</v>
      </c>
      <c r="D46" s="196"/>
      <c r="E46" s="196"/>
      <c r="F46" s="196"/>
      <c r="G46" s="196"/>
      <c r="H46" s="196"/>
      <c r="I46" s="197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52" t="s">
        <v>270</v>
      </c>
      <c r="B48" s="202"/>
      <c r="C48" s="203" t="s">
        <v>332</v>
      </c>
      <c r="D48" s="204"/>
      <c r="E48" s="205"/>
      <c r="F48" s="16"/>
      <c r="G48" s="48" t="s">
        <v>271</v>
      </c>
      <c r="H48" s="203" t="s">
        <v>333</v>
      </c>
      <c r="I48" s="205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52" t="s">
        <v>257</v>
      </c>
      <c r="B50" s="202"/>
      <c r="C50" s="208" t="s">
        <v>360</v>
      </c>
      <c r="D50" s="204"/>
      <c r="E50" s="204"/>
      <c r="F50" s="204"/>
      <c r="G50" s="204"/>
      <c r="H50" s="204"/>
      <c r="I50" s="205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63" t="s">
        <v>272</v>
      </c>
      <c r="B52" s="164"/>
      <c r="C52" s="203" t="s">
        <v>358</v>
      </c>
      <c r="D52" s="204"/>
      <c r="E52" s="204"/>
      <c r="F52" s="204"/>
      <c r="G52" s="204"/>
      <c r="H52" s="204"/>
      <c r="I52" s="169"/>
      <c r="J52" s="10"/>
      <c r="K52" s="10"/>
      <c r="L52" s="10"/>
    </row>
    <row r="53" spans="1:12" ht="12.75">
      <c r="A53" s="104"/>
      <c r="B53" s="20"/>
      <c r="C53" s="198" t="s">
        <v>273</v>
      </c>
      <c r="D53" s="198"/>
      <c r="E53" s="198"/>
      <c r="F53" s="198"/>
      <c r="G53" s="198"/>
      <c r="H53" s="198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209" t="s">
        <v>274</v>
      </c>
      <c r="C55" s="210"/>
      <c r="D55" s="210"/>
      <c r="E55" s="210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211" t="s">
        <v>305</v>
      </c>
      <c r="C56" s="212"/>
      <c r="D56" s="212"/>
      <c r="E56" s="212"/>
      <c r="F56" s="212"/>
      <c r="G56" s="212"/>
      <c r="H56" s="212"/>
      <c r="I56" s="213"/>
      <c r="J56" s="10"/>
      <c r="K56" s="10"/>
      <c r="L56" s="10"/>
    </row>
    <row r="57" spans="1:12" ht="12.75">
      <c r="A57" s="104"/>
      <c r="B57" s="211" t="s">
        <v>306</v>
      </c>
      <c r="C57" s="212"/>
      <c r="D57" s="212"/>
      <c r="E57" s="212"/>
      <c r="F57" s="212"/>
      <c r="G57" s="212"/>
      <c r="H57" s="212"/>
      <c r="I57" s="106"/>
      <c r="J57" s="10"/>
      <c r="K57" s="10"/>
      <c r="L57" s="10"/>
    </row>
    <row r="58" spans="1:12" ht="12.75">
      <c r="A58" s="104"/>
      <c r="B58" s="211" t="s">
        <v>307</v>
      </c>
      <c r="C58" s="212"/>
      <c r="D58" s="212"/>
      <c r="E58" s="212"/>
      <c r="F58" s="212"/>
      <c r="G58" s="212"/>
      <c r="H58" s="212"/>
      <c r="I58" s="213"/>
      <c r="J58" s="10"/>
      <c r="K58" s="10"/>
      <c r="L58" s="10"/>
    </row>
    <row r="59" spans="1:12" ht="12.75">
      <c r="A59" s="104"/>
      <c r="B59" s="211" t="s">
        <v>308</v>
      </c>
      <c r="C59" s="212"/>
      <c r="D59" s="212"/>
      <c r="E59" s="212"/>
      <c r="F59" s="212"/>
      <c r="G59" s="212"/>
      <c r="H59" s="212"/>
      <c r="I59" s="21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206"/>
      <c r="H63" s="207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iserka.klaric@hr.lactalis.com"/>
  </hyperlink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5" width="9.140625" style="49" customWidth="1"/>
    <col min="6" max="9" width="8.7109375" style="49" customWidth="1"/>
    <col min="10" max="11" width="12.7109375" style="49" customWidth="1"/>
    <col min="12" max="18" width="15.7109375" style="49" customWidth="1"/>
    <col min="19" max="16384" width="9.140625" style="49" customWidth="1"/>
  </cols>
  <sheetData>
    <row r="1" spans="1:11" ht="12.75" customHeight="1">
      <c r="A1" s="251" t="s">
        <v>153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368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321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59</v>
      </c>
      <c r="B4" s="257"/>
      <c r="C4" s="257"/>
      <c r="D4" s="257"/>
      <c r="E4" s="257"/>
      <c r="F4" s="257"/>
      <c r="G4" s="257"/>
      <c r="H4" s="258"/>
      <c r="I4" s="55" t="s">
        <v>278</v>
      </c>
      <c r="J4" s="56" t="s">
        <v>317</v>
      </c>
      <c r="K4" s="57" t="s">
        <v>318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4">
        <v>2</v>
      </c>
      <c r="J5" s="53">
        <v>3</v>
      </c>
      <c r="K5" s="53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41"/>
      <c r="I7" s="3">
        <v>1</v>
      </c>
      <c r="J7" s="6"/>
      <c r="K7" s="6"/>
    </row>
    <row r="8" spans="1:16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24">
        <f>J9+J16+J26+J35+J39</f>
        <v>1178169144</v>
      </c>
      <c r="K8" s="124">
        <f>K9+K16+K26+K35+K39</f>
        <v>1197251041</v>
      </c>
      <c r="L8" s="125"/>
      <c r="O8" s="125"/>
      <c r="P8" s="125"/>
    </row>
    <row r="9" spans="1:16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124">
        <f>SUM(J10:J15)</f>
        <v>3496677</v>
      </c>
      <c r="K9" s="124">
        <f>SUM(K10:K15)</f>
        <v>3998013</v>
      </c>
      <c r="L9" s="125"/>
      <c r="O9" s="125"/>
      <c r="P9" s="125"/>
    </row>
    <row r="10" spans="1:16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  <c r="L10" s="125"/>
      <c r="O10" s="125"/>
      <c r="P10" s="125"/>
    </row>
    <row r="11" spans="1:16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2903082</v>
      </c>
      <c r="K11" s="7">
        <v>3770217</v>
      </c>
      <c r="L11" s="125"/>
      <c r="O11" s="125"/>
      <c r="P11" s="125"/>
    </row>
    <row r="12" spans="1:16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  <c r="L12" s="125"/>
      <c r="O12" s="125"/>
      <c r="P12" s="125"/>
    </row>
    <row r="13" spans="1:16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  <c r="L13" s="125"/>
      <c r="O13" s="125"/>
      <c r="P13" s="125"/>
    </row>
    <row r="14" spans="1:16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593595</v>
      </c>
      <c r="K14" s="7">
        <v>227796</v>
      </c>
      <c r="L14" s="125"/>
      <c r="O14" s="125"/>
      <c r="P14" s="125"/>
    </row>
    <row r="15" spans="1:16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  <c r="L15" s="125"/>
      <c r="O15" s="125"/>
      <c r="P15" s="125"/>
    </row>
    <row r="16" spans="1:16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124">
        <f>SUM(J17:J25)</f>
        <v>289748294</v>
      </c>
      <c r="K16" s="124">
        <f>SUM(K17:K25)</f>
        <v>297498752</v>
      </c>
      <c r="L16" s="125"/>
      <c r="O16" s="125"/>
      <c r="P16" s="125"/>
    </row>
    <row r="17" spans="1:16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f>14130918+1</f>
        <v>14130919</v>
      </c>
      <c r="K17" s="7">
        <v>14130918</v>
      </c>
      <c r="L17" s="125"/>
      <c r="O17" s="125"/>
      <c r="P17" s="125"/>
    </row>
    <row r="18" spans="1:16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153447414</v>
      </c>
      <c r="K18" s="7">
        <v>149124827</v>
      </c>
      <c r="L18" s="125"/>
      <c r="O18" s="125"/>
      <c r="P18" s="125"/>
    </row>
    <row r="19" spans="1:16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91193067</v>
      </c>
      <c r="K19" s="7">
        <v>81979567</v>
      </c>
      <c r="L19" s="125"/>
      <c r="O19" s="125"/>
      <c r="P19" s="125"/>
    </row>
    <row r="20" spans="1:16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f>19748910-1</f>
        <v>19748909</v>
      </c>
      <c r="K20" s="7">
        <v>18046432</v>
      </c>
      <c r="L20" s="125"/>
      <c r="O20" s="125"/>
      <c r="P20" s="125"/>
    </row>
    <row r="21" spans="1:16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  <c r="L21" s="125"/>
      <c r="O21" s="125"/>
      <c r="P21" s="125"/>
    </row>
    <row r="22" spans="1:16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249535</v>
      </c>
      <c r="K22" s="7">
        <v>3589401</v>
      </c>
      <c r="L22" s="125"/>
      <c r="O22" s="125"/>
      <c r="P22" s="125"/>
    </row>
    <row r="23" spans="1:16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10133235</v>
      </c>
      <c r="K23" s="7">
        <v>29799326</v>
      </c>
      <c r="L23" s="125"/>
      <c r="O23" s="125"/>
      <c r="P23" s="125"/>
    </row>
    <row r="24" spans="1:16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761498</v>
      </c>
      <c r="K24" s="7">
        <v>761498</v>
      </c>
      <c r="L24" s="125"/>
      <c r="O24" s="125"/>
      <c r="P24" s="125"/>
    </row>
    <row r="25" spans="1:16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83717</v>
      </c>
      <c r="K25" s="7">
        <v>66783</v>
      </c>
      <c r="L25" s="125"/>
      <c r="O25" s="125"/>
      <c r="P25" s="125"/>
    </row>
    <row r="26" spans="1:16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124">
        <f>SUM(J27:J34)</f>
        <v>882489076</v>
      </c>
      <c r="K26" s="124">
        <f>SUM(K27:K34)</f>
        <v>893319179</v>
      </c>
      <c r="L26" s="125"/>
      <c r="O26" s="125"/>
      <c r="P26" s="125"/>
    </row>
    <row r="27" spans="1:16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848617677</v>
      </c>
      <c r="K27" s="7">
        <v>848617677</v>
      </c>
      <c r="L27" s="125"/>
      <c r="O27" s="125"/>
      <c r="P27" s="125"/>
    </row>
    <row r="28" spans="1:16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33060060</v>
      </c>
      <c r="K28" s="7">
        <v>28953678</v>
      </c>
      <c r="L28" s="125"/>
      <c r="O28" s="125"/>
      <c r="P28" s="125"/>
    </row>
    <row r="29" spans="1:16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/>
      <c r="K29" s="7"/>
      <c r="L29" s="125"/>
      <c r="O29" s="125"/>
      <c r="P29" s="125"/>
    </row>
    <row r="30" spans="1:16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  <c r="L30" s="125"/>
      <c r="O30" s="125"/>
      <c r="P30" s="125"/>
    </row>
    <row r="31" spans="1:16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124309</v>
      </c>
      <c r="K31" s="7">
        <v>124309</v>
      </c>
      <c r="L31" s="125"/>
      <c r="O31" s="125"/>
      <c r="P31" s="125"/>
    </row>
    <row r="32" spans="1:16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587030</v>
      </c>
      <c r="K32" s="7">
        <v>15523515</v>
      </c>
      <c r="L32" s="125"/>
      <c r="O32" s="125"/>
      <c r="P32" s="125"/>
    </row>
    <row r="33" spans="1:16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100000</v>
      </c>
      <c r="K33" s="7">
        <v>100000</v>
      </c>
      <c r="L33" s="125"/>
      <c r="O33" s="125"/>
      <c r="P33" s="125"/>
    </row>
    <row r="34" spans="1:16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  <c r="L34" s="125"/>
      <c r="O34" s="125"/>
      <c r="P34" s="125"/>
    </row>
    <row r="35" spans="1:16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124">
        <f>SUM(J36:J38)</f>
        <v>0</v>
      </c>
      <c r="K35" s="124">
        <f>SUM(K36:K38)</f>
        <v>0</v>
      </c>
      <c r="L35" s="125"/>
      <c r="O35" s="125"/>
      <c r="P35" s="125"/>
    </row>
    <row r="36" spans="1:16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  <c r="L36" s="125"/>
      <c r="O36" s="125"/>
      <c r="P36" s="125"/>
    </row>
    <row r="37" spans="1:16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  <c r="L37" s="125"/>
      <c r="O37" s="125"/>
      <c r="P37" s="125"/>
    </row>
    <row r="38" spans="1:16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/>
      <c r="L38" s="125"/>
      <c r="O38" s="125"/>
      <c r="P38" s="125"/>
    </row>
    <row r="39" spans="1:16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2435097</v>
      </c>
      <c r="K39" s="7">
        <v>2435097</v>
      </c>
      <c r="L39" s="125"/>
      <c r="O39" s="125"/>
      <c r="P39" s="125"/>
    </row>
    <row r="40" spans="1:16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4">
        <f>J41+J49+J56+J64</f>
        <v>548712961</v>
      </c>
      <c r="K40" s="124">
        <f>K41+K49+K56+K64</f>
        <v>543689717</v>
      </c>
      <c r="L40" s="125"/>
      <c r="M40" s="125"/>
      <c r="O40" s="125"/>
      <c r="P40" s="125"/>
    </row>
    <row r="41" spans="1:16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124">
        <f>SUM(J42:J48)</f>
        <v>118504937</v>
      </c>
      <c r="K41" s="124">
        <f>SUM(K42:K48)</f>
        <v>122616623</v>
      </c>
      <c r="L41" s="125"/>
      <c r="O41" s="125"/>
      <c r="P41" s="125"/>
    </row>
    <row r="42" spans="1:16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44599546</v>
      </c>
      <c r="K42" s="7">
        <v>48280804</v>
      </c>
      <c r="L42" s="125"/>
      <c r="O42" s="125"/>
      <c r="P42" s="125"/>
    </row>
    <row r="43" spans="1:16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23280257</v>
      </c>
      <c r="K43" s="7">
        <v>24591866</v>
      </c>
      <c r="L43" s="125"/>
      <c r="O43" s="125"/>
      <c r="P43" s="125"/>
    </row>
    <row r="44" spans="1:16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37630409</v>
      </c>
      <c r="K44" s="7">
        <v>34969252.00000001</v>
      </c>
      <c r="L44" s="125"/>
      <c r="O44" s="125"/>
      <c r="P44" s="125"/>
    </row>
    <row r="45" spans="1:16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12025073</v>
      </c>
      <c r="K45" s="7">
        <v>13975962</v>
      </c>
      <c r="L45" s="125"/>
      <c r="O45" s="125"/>
      <c r="P45" s="125"/>
    </row>
    <row r="46" spans="1:16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893792</v>
      </c>
      <c r="K46" s="7">
        <v>722879</v>
      </c>
      <c r="L46" s="125"/>
      <c r="O46" s="125"/>
      <c r="P46" s="125"/>
    </row>
    <row r="47" spans="1:16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75860</v>
      </c>
      <c r="K47" s="7">
        <v>75860</v>
      </c>
      <c r="L47" s="125"/>
      <c r="O47" s="125"/>
      <c r="P47" s="125"/>
    </row>
    <row r="48" spans="1:16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  <c r="L48" s="125"/>
      <c r="O48" s="125"/>
      <c r="P48" s="125"/>
    </row>
    <row r="49" spans="1:16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124">
        <f>SUM(J50:J55)</f>
        <v>270390804</v>
      </c>
      <c r="K49" s="124">
        <f>SUM(K50:K55)</f>
        <v>284359687</v>
      </c>
      <c r="L49" s="125"/>
      <c r="O49" s="125"/>
      <c r="P49" s="125"/>
    </row>
    <row r="50" spans="1:16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f>68201865+881352-1</f>
        <v>69083216</v>
      </c>
      <c r="K50" s="7">
        <v>61806675</v>
      </c>
      <c r="L50" s="125"/>
      <c r="O50" s="125"/>
      <c r="P50" s="125"/>
    </row>
    <row r="51" spans="1:16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192579327</v>
      </c>
      <c r="K51" s="7">
        <v>209469573</v>
      </c>
      <c r="L51" s="125"/>
      <c r="O51" s="125"/>
      <c r="P51" s="125"/>
    </row>
    <row r="52" spans="1:16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  <c r="L52" s="125"/>
      <c r="O52" s="125"/>
      <c r="P52" s="125"/>
    </row>
    <row r="53" spans="1:16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29611</v>
      </c>
      <c r="K53" s="7">
        <v>49423</v>
      </c>
      <c r="L53" s="125"/>
      <c r="O53" s="125"/>
      <c r="P53" s="125"/>
    </row>
    <row r="54" spans="1:16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2547313</v>
      </c>
      <c r="K54" s="7">
        <v>1349245</v>
      </c>
      <c r="L54" s="125"/>
      <c r="O54" s="125"/>
      <c r="P54" s="125"/>
    </row>
    <row r="55" spans="1:16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f>7032688-881351</f>
        <v>6151337</v>
      </c>
      <c r="K55" s="7">
        <v>11684771</v>
      </c>
      <c r="L55" s="125"/>
      <c r="O55" s="125"/>
      <c r="P55" s="125"/>
    </row>
    <row r="56" spans="1:16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124">
        <f>SUM(J57:J63)</f>
        <v>43533470</v>
      </c>
      <c r="K56" s="124">
        <f>SUM(K57:K63)</f>
        <v>42668401</v>
      </c>
      <c r="L56" s="125"/>
      <c r="O56" s="125"/>
      <c r="P56" s="125"/>
    </row>
    <row r="57" spans="1:16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  <c r="L57" s="125"/>
      <c r="O57" s="125"/>
      <c r="P57" s="125"/>
    </row>
    <row r="58" spans="1:16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34562790</v>
      </c>
      <c r="K58" s="7">
        <v>34150492</v>
      </c>
      <c r="L58" s="125"/>
      <c r="O58" s="125"/>
      <c r="P58" s="125"/>
    </row>
    <row r="59" spans="1:16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  <c r="L59" s="125"/>
      <c r="O59" s="125"/>
      <c r="P59" s="125"/>
    </row>
    <row r="60" spans="1:16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  <c r="L60" s="125"/>
      <c r="O60" s="125"/>
      <c r="P60" s="125"/>
    </row>
    <row r="61" spans="1:16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  <c r="L61" s="125"/>
      <c r="O61" s="125"/>
      <c r="P61" s="125"/>
    </row>
    <row r="62" spans="1:16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8970680</v>
      </c>
      <c r="K62" s="7">
        <v>8517909</v>
      </c>
      <c r="L62" s="125"/>
      <c r="O62" s="125"/>
      <c r="P62" s="125"/>
    </row>
    <row r="63" spans="1:16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  <c r="L63" s="125"/>
      <c r="O63" s="125"/>
      <c r="P63" s="125"/>
    </row>
    <row r="64" spans="1:16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116283750</v>
      </c>
      <c r="K64" s="7">
        <v>94045006</v>
      </c>
      <c r="L64" s="125"/>
      <c r="O64" s="125"/>
      <c r="P64" s="125"/>
    </row>
    <row r="65" spans="1:16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/>
      <c r="K65" s="7"/>
      <c r="L65" s="125"/>
      <c r="O65" s="125"/>
      <c r="P65" s="125"/>
    </row>
    <row r="66" spans="1:16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4">
        <f>J7+J8+J40+J65</f>
        <v>1726882105</v>
      </c>
      <c r="K66" s="124">
        <f>K7+K8+K40+K65</f>
        <v>1740940758</v>
      </c>
      <c r="L66" s="125"/>
      <c r="M66" s="126"/>
      <c r="O66" s="125"/>
      <c r="P66" s="125"/>
    </row>
    <row r="67" spans="1:15" ht="12.75">
      <c r="A67" s="242" t="s">
        <v>91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/>
      <c r="K67" s="8"/>
      <c r="L67" s="125"/>
      <c r="O67" s="125"/>
    </row>
    <row r="68" spans="1:15" ht="12.75">
      <c r="A68" s="219" t="s">
        <v>58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  <c r="L68" s="125"/>
      <c r="O68" s="125"/>
    </row>
    <row r="69" spans="1:16" ht="12.75">
      <c r="A69" s="223" t="s">
        <v>191</v>
      </c>
      <c r="B69" s="224"/>
      <c r="C69" s="224"/>
      <c r="D69" s="224"/>
      <c r="E69" s="224"/>
      <c r="F69" s="224"/>
      <c r="G69" s="224"/>
      <c r="H69" s="241"/>
      <c r="I69" s="3">
        <v>62</v>
      </c>
      <c r="J69" s="51">
        <f>J70+J71+J72+J78+J79+J82+J85</f>
        <v>1417698272</v>
      </c>
      <c r="K69" s="51">
        <f>K70+K71+K72+K78+K79+K82+K85</f>
        <v>1458335683</v>
      </c>
      <c r="L69" s="125"/>
      <c r="O69" s="125"/>
      <c r="P69" s="125"/>
    </row>
    <row r="70" spans="1:16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300000000</v>
      </c>
      <c r="K70" s="7">
        <v>300000000</v>
      </c>
      <c r="L70" s="125"/>
      <c r="O70" s="125"/>
      <c r="P70" s="125"/>
    </row>
    <row r="71" spans="1:16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  <c r="L71" s="125"/>
      <c r="O71" s="125"/>
      <c r="P71" s="125"/>
    </row>
    <row r="72" spans="1:16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0">
        <f>J73+J74-J75+J76+J77</f>
        <v>15000000</v>
      </c>
      <c r="K72" s="50">
        <f>K73+K74-K75+K76+K77</f>
        <v>15000000</v>
      </c>
      <c r="L72" s="125"/>
      <c r="O72" s="125"/>
      <c r="P72" s="125"/>
    </row>
    <row r="73" spans="1:16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15000000</v>
      </c>
      <c r="K73" s="7">
        <v>15000000</v>
      </c>
      <c r="L73" s="125"/>
      <c r="O73" s="125"/>
      <c r="P73" s="125"/>
    </row>
    <row r="74" spans="1:16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86680</v>
      </c>
      <c r="K74" s="7">
        <v>86680</v>
      </c>
      <c r="L74" s="125"/>
      <c r="O74" s="125"/>
      <c r="P74" s="125"/>
    </row>
    <row r="75" spans="1:16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86680</v>
      </c>
      <c r="K75" s="7">
        <v>86680</v>
      </c>
      <c r="L75" s="125"/>
      <c r="O75" s="125"/>
      <c r="P75" s="125"/>
    </row>
    <row r="76" spans="1:16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  <c r="L76" s="125"/>
      <c r="O76" s="125"/>
      <c r="P76" s="125"/>
    </row>
    <row r="77" spans="1:16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  <c r="L77" s="125"/>
      <c r="O77" s="125"/>
      <c r="P77" s="125"/>
    </row>
    <row r="78" spans="1:16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/>
      <c r="K78" s="7"/>
      <c r="L78" s="125"/>
      <c r="O78" s="125"/>
      <c r="P78" s="125"/>
    </row>
    <row r="79" spans="1:16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0">
        <f>J80-J81</f>
        <v>1062357275</v>
      </c>
      <c r="K79" s="50">
        <f>K80-K81</f>
        <v>1102698272</v>
      </c>
      <c r="L79" s="125"/>
      <c r="O79" s="125"/>
      <c r="P79" s="125"/>
    </row>
    <row r="80" spans="1:16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1062357275</v>
      </c>
      <c r="K80" s="7">
        <v>1102698272</v>
      </c>
      <c r="L80" s="125"/>
      <c r="M80" s="125"/>
      <c r="O80" s="125"/>
      <c r="P80" s="125"/>
    </row>
    <row r="81" spans="1:16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7"/>
      <c r="L81" s="125"/>
      <c r="O81" s="125"/>
      <c r="P81" s="125"/>
    </row>
    <row r="82" spans="1:16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0">
        <f>J83-J84</f>
        <v>40340997</v>
      </c>
      <c r="K82" s="50">
        <f>K83-K84</f>
        <v>40637411</v>
      </c>
      <c r="L82" s="125"/>
      <c r="M82" s="125"/>
      <c r="O82" s="125"/>
      <c r="P82" s="125"/>
    </row>
    <row r="83" spans="1:16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40340997</v>
      </c>
      <c r="K83" s="7">
        <v>40637411</v>
      </c>
      <c r="L83" s="125"/>
      <c r="O83" s="125"/>
      <c r="P83" s="125"/>
    </row>
    <row r="84" spans="1:16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  <c r="L84" s="125"/>
      <c r="O84" s="125"/>
      <c r="P84" s="125"/>
    </row>
    <row r="85" spans="1:16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/>
      <c r="K85" s="7"/>
      <c r="L85" s="125"/>
      <c r="O85" s="125"/>
      <c r="P85" s="125"/>
    </row>
    <row r="86" spans="1:16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50">
        <f>SUM(J87:J89)</f>
        <v>9798607</v>
      </c>
      <c r="K86" s="50">
        <f>SUM(K87:K89)</f>
        <v>9272987</v>
      </c>
      <c r="L86" s="125"/>
      <c r="O86" s="125"/>
      <c r="P86" s="125"/>
    </row>
    <row r="87" spans="1:16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4884197</v>
      </c>
      <c r="K87" s="7">
        <v>5019197</v>
      </c>
      <c r="L87" s="125"/>
      <c r="O87" s="125"/>
      <c r="P87" s="125"/>
    </row>
    <row r="88" spans="1:16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  <c r="L88" s="125"/>
      <c r="O88" s="125"/>
      <c r="P88" s="125"/>
    </row>
    <row r="89" spans="1:16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4914410</v>
      </c>
      <c r="K89" s="7">
        <v>4253790</v>
      </c>
      <c r="L89" s="125"/>
      <c r="O89" s="125"/>
      <c r="P89" s="125"/>
    </row>
    <row r="90" spans="1:16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50">
        <f>SUM(J91:J99)</f>
        <v>32164229</v>
      </c>
      <c r="K90" s="50">
        <f>SUM(K91:K99)</f>
        <v>116614</v>
      </c>
      <c r="L90" s="125"/>
      <c r="O90" s="125"/>
      <c r="P90" s="125"/>
    </row>
    <row r="91" spans="1:16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32000000</v>
      </c>
      <c r="K91" s="7"/>
      <c r="L91" s="125"/>
      <c r="O91" s="125"/>
      <c r="P91" s="125"/>
    </row>
    <row r="92" spans="1:16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  <c r="L92" s="125"/>
      <c r="O92" s="125"/>
      <c r="P92" s="125"/>
    </row>
    <row r="93" spans="1:16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/>
      <c r="K93" s="7"/>
      <c r="L93" s="125"/>
      <c r="O93" s="125"/>
      <c r="P93" s="125"/>
    </row>
    <row r="94" spans="1:16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  <c r="L94" s="125"/>
      <c r="O94" s="125"/>
      <c r="P94" s="125"/>
    </row>
    <row r="95" spans="1:16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  <c r="L95" s="125"/>
      <c r="O95" s="125"/>
      <c r="P95" s="125"/>
    </row>
    <row r="96" spans="1:16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  <c r="L96" s="125"/>
      <c r="O96" s="125"/>
      <c r="P96" s="125"/>
    </row>
    <row r="97" spans="1:16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  <c r="L97" s="125"/>
      <c r="O97" s="125"/>
      <c r="P97" s="125"/>
    </row>
    <row r="98" spans="1:16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164229</v>
      </c>
      <c r="K98" s="7">
        <v>116614</v>
      </c>
      <c r="L98" s="125"/>
      <c r="O98" s="125"/>
      <c r="P98" s="125"/>
    </row>
    <row r="99" spans="1:16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  <c r="L99" s="125"/>
      <c r="O99" s="125"/>
      <c r="P99" s="125"/>
    </row>
    <row r="100" spans="1:16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24">
        <f>SUM(J101:J112)</f>
        <v>267220997</v>
      </c>
      <c r="K100" s="124">
        <f>SUM(K101:K112)</f>
        <v>273215474</v>
      </c>
      <c r="L100" s="125"/>
      <c r="O100" s="125"/>
      <c r="P100" s="125"/>
    </row>
    <row r="101" spans="1:16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f>46692328+836450+211805-1</f>
        <v>47740582</v>
      </c>
      <c r="K101" s="7">
        <v>64077956</v>
      </c>
      <c r="L101" s="125"/>
      <c r="O101" s="125"/>
      <c r="P101" s="125"/>
    </row>
    <row r="102" spans="1:16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105268</v>
      </c>
      <c r="K102" s="7">
        <v>105268</v>
      </c>
      <c r="L102" s="125"/>
      <c r="O102" s="125"/>
      <c r="P102" s="125"/>
    </row>
    <row r="103" spans="1:16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/>
      <c r="K103" s="7"/>
      <c r="L103" s="125"/>
      <c r="O103" s="125"/>
      <c r="P103" s="125"/>
    </row>
    <row r="104" spans="1:16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/>
      <c r="K104" s="7">
        <v>106906</v>
      </c>
      <c r="L104" s="125"/>
      <c r="O104" s="125"/>
      <c r="P104" s="125"/>
    </row>
    <row r="105" spans="1:16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145182108</v>
      </c>
      <c r="K105" s="7">
        <v>113456854</v>
      </c>
      <c r="L105" s="125"/>
      <c r="O105" s="125"/>
      <c r="P105" s="125"/>
    </row>
    <row r="106" spans="1:16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  <c r="L106" s="125"/>
      <c r="O106" s="125"/>
      <c r="P106" s="125"/>
    </row>
    <row r="107" spans="1:16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  <c r="L107" s="125"/>
      <c r="O107" s="125"/>
      <c r="P107" s="125"/>
    </row>
    <row r="108" spans="1:16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18883286</v>
      </c>
      <c r="K108" s="7">
        <v>15821876</v>
      </c>
      <c r="L108" s="125"/>
      <c r="O108" s="125"/>
      <c r="P108" s="125"/>
    </row>
    <row r="109" spans="1:16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f>6095431+1319394</f>
        <v>7414825</v>
      </c>
      <c r="K109" s="7">
        <v>21153391</v>
      </c>
      <c r="L109" s="125"/>
      <c r="O109" s="125"/>
      <c r="P109" s="125"/>
    </row>
    <row r="110" spans="1:16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74058</v>
      </c>
      <c r="K110" s="7">
        <v>74058</v>
      </c>
      <c r="L110" s="125"/>
      <c r="O110" s="125"/>
      <c r="P110" s="125"/>
    </row>
    <row r="111" spans="1:16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  <c r="L111" s="125"/>
      <c r="O111" s="125"/>
      <c r="P111" s="125"/>
    </row>
    <row r="112" spans="1:16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f>50188518-836450-1319393-211805</f>
        <v>47820870</v>
      </c>
      <c r="K112" s="7">
        <v>58419165</v>
      </c>
      <c r="L112" s="125"/>
      <c r="O112" s="125"/>
      <c r="P112" s="125"/>
    </row>
    <row r="113" spans="1:16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/>
      <c r="K113" s="7"/>
      <c r="L113" s="125"/>
      <c r="O113" s="125"/>
      <c r="P113" s="125"/>
    </row>
    <row r="114" spans="1:16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4">
        <f>J69+J86+J90+J100+J113</f>
        <v>1726882105</v>
      </c>
      <c r="K114" s="124">
        <f>K69+K86+K90+K100+K113</f>
        <v>1740940758</v>
      </c>
      <c r="L114" s="125"/>
      <c r="M114" s="125"/>
      <c r="O114" s="125"/>
      <c r="P114" s="125"/>
    </row>
    <row r="115" spans="1:15" ht="12.75">
      <c r="A115" s="216" t="s">
        <v>57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  <c r="O115" s="125"/>
    </row>
    <row r="116" spans="1:15" ht="12.75">
      <c r="A116" s="219" t="s">
        <v>309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  <c r="O116" s="125"/>
    </row>
    <row r="117" spans="1:15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O117" s="125"/>
    </row>
    <row r="118" spans="1:15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  <c r="O118" s="125"/>
    </row>
    <row r="119" spans="1:15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  <c r="O119" s="125"/>
    </row>
    <row r="120" spans="1:15" ht="12.75">
      <c r="A120" s="236" t="s">
        <v>310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O120" s="125"/>
    </row>
    <row r="121" spans="1:15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O121" s="125"/>
    </row>
    <row r="122" spans="10:14" s="135" customFormat="1" ht="12.75">
      <c r="J122" s="134"/>
      <c r="K122" s="134"/>
      <c r="M122" s="49"/>
      <c r="N122" s="4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L114 M1:N6 N8:N65536 M8:M114 O1:IV65536 A115:M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  <ignoredErrors>
    <ignoredError sqref="J7:K7 J51:J55 J18:J19 J26:K26 J17 J20 J110:J111 J102:J108 J71:K79 J109 J112 J90 J86 J9:K9 J8 J16:K16 J11:J14 J21:J25 J34 J27:J33 J81:K82 J80 J85:K85 J84 J87:J89 J92:K97 J91 J99:K100 J98 J101 J10 J15 J83" unlockedFormula="1"/>
    <ignoredError sqref="J35:K38 J39 J56:K56 J65 J64 J50 K86 J41:K41 J40 J48:K49 J42:J46 J58:J63 J47 J57" formulaRange="1" unlockedFormula="1"/>
    <ignoredError sqref="J66:K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8.7109375" style="49" customWidth="1"/>
    <col min="10" max="10" width="12.7109375" style="49" customWidth="1"/>
    <col min="11" max="11" width="13.57421875" style="49" customWidth="1"/>
    <col min="12" max="12" width="13.00390625" style="49" customWidth="1"/>
    <col min="13" max="13" width="12.00390625" style="49" customWidth="1"/>
    <col min="14" max="14" width="12.28125" style="49" bestFit="1" customWidth="1"/>
    <col min="15" max="15" width="15.7109375" style="126" customWidth="1"/>
    <col min="16" max="32" width="15.7109375" style="49" customWidth="1"/>
    <col min="33" max="16384" width="9.140625" style="49" customWidth="1"/>
  </cols>
  <sheetData>
    <row r="1" spans="1:13" ht="12.75" customHeight="1">
      <c r="A1" s="251" t="s">
        <v>154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>
      <c r="A2" s="259" t="s">
        <v>369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73" t="s">
        <v>322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6" ht="23.25">
      <c r="A4" s="274" t="s">
        <v>59</v>
      </c>
      <c r="B4" s="274"/>
      <c r="C4" s="274"/>
      <c r="D4" s="274"/>
      <c r="E4" s="274"/>
      <c r="F4" s="274"/>
      <c r="G4" s="274"/>
      <c r="H4" s="274"/>
      <c r="I4" s="55" t="s">
        <v>279</v>
      </c>
      <c r="J4" s="275" t="s">
        <v>317</v>
      </c>
      <c r="K4" s="275"/>
      <c r="L4" s="275" t="s">
        <v>318</v>
      </c>
      <c r="M4" s="275"/>
      <c r="O4" s="132"/>
      <c r="P4" s="133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8" ht="12.75">
      <c r="A7" s="223" t="s">
        <v>26</v>
      </c>
      <c r="B7" s="224"/>
      <c r="C7" s="224"/>
      <c r="D7" s="224"/>
      <c r="E7" s="224"/>
      <c r="F7" s="224"/>
      <c r="G7" s="224"/>
      <c r="H7" s="241"/>
      <c r="I7" s="3">
        <v>111</v>
      </c>
      <c r="J7" s="51">
        <f>SUM(J8:J9)</f>
        <v>1320679587</v>
      </c>
      <c r="K7" s="51">
        <f>SUM(K8:K9)</f>
        <v>526177555</v>
      </c>
      <c r="L7" s="51">
        <f>SUM(L8:L9)</f>
        <v>1421799740</v>
      </c>
      <c r="M7" s="51">
        <f>SUM(M8:M9)</f>
        <v>547857614</v>
      </c>
      <c r="N7" s="132"/>
      <c r="P7" s="133"/>
      <c r="Q7" s="126"/>
      <c r="R7" s="126"/>
    </row>
    <row r="8" spans="1:18" ht="12.75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>
        <v>1316629761</v>
      </c>
      <c r="K8" s="7">
        <v>526062339</v>
      </c>
      <c r="L8" s="7">
        <v>1407166132</v>
      </c>
      <c r="M8" s="7">
        <v>543243882</v>
      </c>
      <c r="N8" s="132"/>
      <c r="P8" s="133"/>
      <c r="Q8" s="126"/>
      <c r="R8" s="126"/>
    </row>
    <row r="9" spans="1:18" ht="12.75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>
        <v>4049826</v>
      </c>
      <c r="K9" s="7">
        <v>115216</v>
      </c>
      <c r="L9" s="7">
        <v>14633608</v>
      </c>
      <c r="M9" s="7">
        <v>4613732</v>
      </c>
      <c r="N9" s="132"/>
      <c r="P9" s="126"/>
      <c r="Q9" s="126"/>
      <c r="R9" s="126"/>
    </row>
    <row r="10" spans="1:18" ht="12.75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50">
        <f>J11+J12+J16+J20+J21+J22+J25+J26</f>
        <v>1292521574</v>
      </c>
      <c r="K10" s="50">
        <f>K11+K12+K16+K20+K21+K22+K25+K26</f>
        <v>502029570</v>
      </c>
      <c r="L10" s="50">
        <f>L11+L12+L16+L20+L21+L22+L25+L26</f>
        <v>1373624223</v>
      </c>
      <c r="M10" s="50">
        <f>M11+M12+M16+M20+M21+M22+M25+M26</f>
        <v>509245097</v>
      </c>
      <c r="N10" s="132"/>
      <c r="P10" s="133"/>
      <c r="Q10" s="126"/>
      <c r="R10" s="126"/>
    </row>
    <row r="11" spans="1:18" ht="12.75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>
        <v>-2728562</v>
      </c>
      <c r="K11" s="7">
        <v>25205928</v>
      </c>
      <c r="L11" s="7">
        <v>1400648</v>
      </c>
      <c r="M11" s="7">
        <v>19503765</v>
      </c>
      <c r="N11" s="132"/>
      <c r="P11" s="133"/>
      <c r="Q11" s="126"/>
      <c r="R11" s="126"/>
    </row>
    <row r="12" spans="1:18" ht="12.75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50">
        <f>SUM(J13:J15)</f>
        <v>1106529069</v>
      </c>
      <c r="K12" s="50">
        <f>SUM(K13:K15)</f>
        <v>411585013</v>
      </c>
      <c r="L12" s="50">
        <f>SUM(L13:L15)</f>
        <v>1175155071</v>
      </c>
      <c r="M12" s="50">
        <f>SUM(M13:M15)</f>
        <v>421980935</v>
      </c>
      <c r="N12" s="132"/>
      <c r="P12" s="133"/>
      <c r="Q12" s="126"/>
      <c r="R12" s="126"/>
    </row>
    <row r="13" spans="1:18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550581664</v>
      </c>
      <c r="K13" s="7">
        <v>198496381</v>
      </c>
      <c r="L13" s="7">
        <v>560978296</v>
      </c>
      <c r="M13" s="7">
        <v>203086224</v>
      </c>
      <c r="N13" s="132"/>
      <c r="P13" s="133"/>
      <c r="Q13" s="126"/>
      <c r="R13" s="126"/>
    </row>
    <row r="14" spans="1:18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392289453</v>
      </c>
      <c r="K14" s="7">
        <v>150402749</v>
      </c>
      <c r="L14" s="7">
        <v>423334737</v>
      </c>
      <c r="M14" s="7">
        <v>148093445</v>
      </c>
      <c r="N14" s="132"/>
      <c r="P14" s="133"/>
      <c r="Q14" s="126"/>
      <c r="R14" s="126"/>
    </row>
    <row r="15" spans="1:18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163657952</v>
      </c>
      <c r="K15" s="7">
        <v>62685883</v>
      </c>
      <c r="L15" s="7">
        <v>190842038</v>
      </c>
      <c r="M15" s="7">
        <v>70801266</v>
      </c>
      <c r="N15" s="132"/>
      <c r="P15" s="133"/>
      <c r="Q15" s="126"/>
      <c r="R15" s="126"/>
    </row>
    <row r="16" spans="1:18" ht="12.75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50">
        <f>SUM(J17:J19)</f>
        <v>134733230</v>
      </c>
      <c r="K16" s="50">
        <f>SUM(K17:K19)</f>
        <v>46126036</v>
      </c>
      <c r="L16" s="50">
        <f>SUM(L17:L19)</f>
        <v>142169564</v>
      </c>
      <c r="M16" s="50">
        <f>SUM(M17:M19)</f>
        <v>49669708</v>
      </c>
      <c r="N16" s="132"/>
      <c r="P16" s="133"/>
      <c r="Q16" s="126"/>
      <c r="R16" s="126"/>
    </row>
    <row r="17" spans="1:18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83195361</v>
      </c>
      <c r="K17" s="7">
        <v>28438803</v>
      </c>
      <c r="L17" s="7">
        <v>87787061</v>
      </c>
      <c r="M17" s="7">
        <v>30640982</v>
      </c>
      <c r="N17" s="132"/>
      <c r="P17" s="133"/>
      <c r="Q17" s="126"/>
      <c r="R17" s="126"/>
    </row>
    <row r="18" spans="1:18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32929873</v>
      </c>
      <c r="K18" s="7">
        <v>11317811</v>
      </c>
      <c r="L18" s="7">
        <v>35208634</v>
      </c>
      <c r="M18" s="7">
        <v>12386995</v>
      </c>
      <c r="N18" s="132"/>
      <c r="P18" s="133"/>
      <c r="Q18" s="126"/>
      <c r="R18" s="126"/>
    </row>
    <row r="19" spans="1:18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18607996</v>
      </c>
      <c r="K19" s="7">
        <v>6369422</v>
      </c>
      <c r="L19" s="7">
        <v>19173869</v>
      </c>
      <c r="M19" s="7">
        <v>6641731</v>
      </c>
      <c r="N19" s="132"/>
      <c r="P19" s="133"/>
      <c r="Q19" s="126"/>
      <c r="R19" s="126"/>
    </row>
    <row r="20" spans="1:18" ht="12.75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>
        <v>25273626</v>
      </c>
      <c r="K20" s="7">
        <v>8608099</v>
      </c>
      <c r="L20" s="7">
        <v>24792100</v>
      </c>
      <c r="M20" s="7">
        <v>7748991</v>
      </c>
      <c r="N20" s="132"/>
      <c r="P20" s="133"/>
      <c r="Q20" s="126"/>
      <c r="R20" s="126"/>
    </row>
    <row r="21" spans="1:18" ht="12.75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26967115</v>
      </c>
      <c r="K21" s="7">
        <v>9869701</v>
      </c>
      <c r="L21" s="7">
        <v>28066219</v>
      </c>
      <c r="M21" s="7">
        <v>9514575</v>
      </c>
      <c r="N21" s="132"/>
      <c r="P21" s="133"/>
      <c r="Q21" s="126"/>
      <c r="R21" s="126"/>
    </row>
    <row r="22" spans="1:18" ht="12.75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50"/>
      <c r="K22" s="50">
        <f>SUM(K23:K24)</f>
        <v>-719</v>
      </c>
      <c r="L22" s="50"/>
      <c r="M22" s="50"/>
      <c r="N22" s="132"/>
      <c r="P22" s="133"/>
      <c r="Q22" s="126"/>
      <c r="R22" s="126"/>
    </row>
    <row r="23" spans="1:18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  <c r="N23" s="132"/>
      <c r="P23" s="133"/>
      <c r="Q23" s="126"/>
      <c r="R23" s="126"/>
    </row>
    <row r="24" spans="1:18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/>
      <c r="K24" s="7">
        <v>-719</v>
      </c>
      <c r="L24" s="7"/>
      <c r="M24" s="7"/>
      <c r="N24" s="132"/>
      <c r="P24" s="133"/>
      <c r="Q24" s="126"/>
      <c r="R24" s="126"/>
    </row>
    <row r="25" spans="1:18" ht="12.75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>
        <v>1227714</v>
      </c>
      <c r="K25" s="7">
        <v>462571</v>
      </c>
      <c r="L25" s="7">
        <v>1795822</v>
      </c>
      <c r="M25" s="7">
        <v>1259102</v>
      </c>
      <c r="N25" s="132"/>
      <c r="P25" s="133"/>
      <c r="Q25" s="126"/>
      <c r="R25" s="126"/>
    </row>
    <row r="26" spans="1:18" ht="12.75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>
        <f>519382</f>
        <v>519382</v>
      </c>
      <c r="K26" s="7">
        <v>172941</v>
      </c>
      <c r="L26" s="7">
        <v>244799</v>
      </c>
      <c r="M26" s="7">
        <f>-431977-2</f>
        <v>-431979</v>
      </c>
      <c r="N26" s="132"/>
      <c r="P26" s="126"/>
      <c r="Q26" s="126"/>
      <c r="R26" s="126"/>
    </row>
    <row r="27" spans="1:18" ht="12.75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50">
        <f>SUM(J28:J32)</f>
        <v>18279738</v>
      </c>
      <c r="K27" s="50">
        <f>SUM(K28:K32)</f>
        <v>1237812</v>
      </c>
      <c r="L27" s="50">
        <f>SUM(L28:L32)</f>
        <v>2697343</v>
      </c>
      <c r="M27" s="50">
        <f>SUM(M28:M32)</f>
        <v>909664</v>
      </c>
      <c r="N27" s="131"/>
      <c r="P27" s="126"/>
      <c r="Q27" s="126"/>
      <c r="R27" s="126"/>
    </row>
    <row r="28" spans="1:18" ht="24.75" customHeight="1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>
        <v>18029912</v>
      </c>
      <c r="K28" s="7">
        <v>1166726</v>
      </c>
      <c r="L28" s="7">
        <v>2422421</v>
      </c>
      <c r="M28" s="7">
        <v>815842</v>
      </c>
      <c r="N28" s="131"/>
      <c r="P28" s="126"/>
      <c r="Q28" s="126"/>
      <c r="R28" s="126"/>
    </row>
    <row r="29" spans="1:18" ht="24.75" customHeight="1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v>249826</v>
      </c>
      <c r="K29" s="7">
        <v>71086</v>
      </c>
      <c r="L29" s="7">
        <v>274922</v>
      </c>
      <c r="M29" s="7">
        <v>93822</v>
      </c>
      <c r="N29" s="131"/>
      <c r="P29" s="126"/>
      <c r="Q29" s="126"/>
      <c r="R29" s="126"/>
    </row>
    <row r="30" spans="1:18" ht="12.75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/>
      <c r="K30" s="7"/>
      <c r="L30" s="7"/>
      <c r="M30" s="7"/>
      <c r="N30" s="131"/>
      <c r="P30" s="126"/>
      <c r="Q30" s="126"/>
      <c r="R30" s="126"/>
    </row>
    <row r="31" spans="1:18" ht="12.75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7"/>
      <c r="N31" s="131"/>
      <c r="P31" s="126"/>
      <c r="Q31" s="126"/>
      <c r="R31" s="126"/>
    </row>
    <row r="32" spans="1:18" ht="12.75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7"/>
      <c r="N32" s="131"/>
      <c r="P32" s="126"/>
      <c r="Q32" s="126"/>
      <c r="R32" s="126"/>
    </row>
    <row r="33" spans="1:18" ht="12.75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50">
        <f>SUM(J34:J37)</f>
        <v>2067825</v>
      </c>
      <c r="K33" s="50">
        <f>SUM(K34:K37)</f>
        <v>-532225</v>
      </c>
      <c r="L33" s="50">
        <f>SUM(L34:L37)</f>
        <v>1182826</v>
      </c>
      <c r="M33" s="50">
        <f>SUM(M34:M37)</f>
        <v>-394539</v>
      </c>
      <c r="N33" s="131"/>
      <c r="P33" s="126"/>
      <c r="Q33" s="126"/>
      <c r="R33" s="126"/>
    </row>
    <row r="34" spans="1:18" ht="12.75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>
        <v>1985590</v>
      </c>
      <c r="K34" s="7">
        <v>-539143</v>
      </c>
      <c r="L34" s="7">
        <v>1136115</v>
      </c>
      <c r="M34" s="7">
        <v>-374570</v>
      </c>
      <c r="N34" s="131"/>
      <c r="P34" s="133"/>
      <c r="Q34" s="126"/>
      <c r="R34" s="126"/>
    </row>
    <row r="35" spans="1:18" ht="24.75" customHeight="1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v>82235</v>
      </c>
      <c r="K35" s="7">
        <v>6918</v>
      </c>
      <c r="L35" s="7">
        <v>46711</v>
      </c>
      <c r="M35" s="7">
        <v>-19969</v>
      </c>
      <c r="N35" s="131"/>
      <c r="P35" s="126"/>
      <c r="Q35" s="126"/>
      <c r="R35" s="126"/>
    </row>
    <row r="36" spans="1:18" ht="12.75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/>
      <c r="M36" s="7"/>
      <c r="N36" s="131"/>
      <c r="P36" s="126"/>
      <c r="Q36" s="126"/>
      <c r="R36" s="126"/>
    </row>
    <row r="37" spans="1:18" ht="12.75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/>
      <c r="K37" s="7"/>
      <c r="L37" s="7"/>
      <c r="M37" s="7"/>
      <c r="N37" s="131"/>
      <c r="P37" s="126"/>
      <c r="Q37" s="126"/>
      <c r="R37" s="126"/>
    </row>
    <row r="38" spans="1:18" ht="12.75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/>
      <c r="K38" s="7"/>
      <c r="L38" s="7"/>
      <c r="M38" s="7"/>
      <c r="N38" s="131"/>
      <c r="P38" s="126"/>
      <c r="Q38" s="126"/>
      <c r="R38" s="126"/>
    </row>
    <row r="39" spans="1:18" ht="12.75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/>
      <c r="K39" s="7"/>
      <c r="L39" s="7"/>
      <c r="M39" s="7"/>
      <c r="N39" s="131"/>
      <c r="P39" s="126"/>
      <c r="Q39" s="126"/>
      <c r="R39" s="126"/>
    </row>
    <row r="40" spans="1:18" ht="12.75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/>
      <c r="K40" s="7"/>
      <c r="L40" s="7"/>
      <c r="M40" s="7"/>
      <c r="N40" s="131"/>
      <c r="P40" s="126"/>
      <c r="Q40" s="126"/>
      <c r="R40" s="126"/>
    </row>
    <row r="41" spans="1:18" ht="12.75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/>
      <c r="K41" s="7"/>
      <c r="L41" s="7"/>
      <c r="M41" s="7"/>
      <c r="N41" s="131"/>
      <c r="P41" s="126"/>
      <c r="Q41" s="126"/>
      <c r="R41" s="126"/>
    </row>
    <row r="42" spans="1:22" ht="12.75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50">
        <f>J7+J27+J38+J40</f>
        <v>1338959325</v>
      </c>
      <c r="K42" s="50">
        <f>K7+K27+K38+K40</f>
        <v>527415367</v>
      </c>
      <c r="L42" s="50">
        <f>L7+L27+L38+L40</f>
        <v>1424497083</v>
      </c>
      <c r="M42" s="50">
        <f>M7+M27+M38+M40</f>
        <v>548767278</v>
      </c>
      <c r="N42" s="131"/>
      <c r="O42" s="125"/>
      <c r="P42" s="125"/>
      <c r="Q42" s="125"/>
      <c r="R42" s="125"/>
      <c r="S42" s="125"/>
      <c r="T42" s="125"/>
      <c r="U42" s="125"/>
      <c r="V42" s="125"/>
    </row>
    <row r="43" spans="1:22" ht="12.75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50">
        <f>J10+J33+J39+J41</f>
        <v>1294589399</v>
      </c>
      <c r="K43" s="50">
        <f>K10+K33+K39+K41</f>
        <v>501497345</v>
      </c>
      <c r="L43" s="50">
        <f>L10+L33+L39+L41</f>
        <v>1374807049</v>
      </c>
      <c r="M43" s="50">
        <f>M10+M33+M39+M41</f>
        <v>508850558</v>
      </c>
      <c r="N43" s="131"/>
      <c r="O43" s="125"/>
      <c r="P43" s="125"/>
      <c r="Q43" s="125"/>
      <c r="R43" s="125"/>
      <c r="S43" s="125"/>
      <c r="T43" s="125"/>
      <c r="U43" s="125"/>
      <c r="V43" s="125"/>
    </row>
    <row r="44" spans="1:22" ht="12.75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50">
        <f>J42-J43</f>
        <v>44369926</v>
      </c>
      <c r="K44" s="50">
        <f>K42-K43</f>
        <v>25918022</v>
      </c>
      <c r="L44" s="50">
        <f>L42-L43</f>
        <v>49690034</v>
      </c>
      <c r="M44" s="50">
        <f>M42-M43</f>
        <v>39916720</v>
      </c>
      <c r="N44" s="131"/>
      <c r="O44" s="125"/>
      <c r="P44" s="125"/>
      <c r="Q44" s="125"/>
      <c r="R44" s="125"/>
      <c r="S44" s="125"/>
      <c r="T44" s="125"/>
      <c r="U44" s="125"/>
      <c r="V44" s="125"/>
    </row>
    <row r="45" spans="1:22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0">
        <f>IF(J42&gt;J43,J42-J43,0)</f>
        <v>44369926</v>
      </c>
      <c r="K45" s="50">
        <f>IF(K42&gt;K43,K42-K43,0)</f>
        <v>25918022</v>
      </c>
      <c r="L45" s="50">
        <f>IF(L42&gt;L43,L42-L43,0)</f>
        <v>49690034</v>
      </c>
      <c r="M45" s="50">
        <f>IF(M42&gt;M43,M42-M43,0)</f>
        <v>39916720</v>
      </c>
      <c r="N45" s="131"/>
      <c r="O45" s="125"/>
      <c r="P45" s="125"/>
      <c r="Q45" s="125"/>
      <c r="R45" s="125"/>
      <c r="S45" s="125"/>
      <c r="T45" s="125"/>
      <c r="U45" s="125"/>
      <c r="V45" s="125"/>
    </row>
    <row r="46" spans="1:22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31"/>
      <c r="O46" s="125"/>
      <c r="P46" s="125"/>
      <c r="Q46" s="125"/>
      <c r="R46" s="125"/>
      <c r="S46" s="125"/>
      <c r="T46" s="125"/>
      <c r="U46" s="125"/>
      <c r="V46" s="125"/>
    </row>
    <row r="47" spans="1:22" ht="12.75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>
        <v>5504254</v>
      </c>
      <c r="K47" s="7">
        <v>4750524</v>
      </c>
      <c r="L47" s="7">
        <v>9052623</v>
      </c>
      <c r="M47" s="7">
        <v>7226058</v>
      </c>
      <c r="N47" s="131"/>
      <c r="O47" s="125"/>
      <c r="P47" s="125"/>
      <c r="Q47" s="125"/>
      <c r="R47" s="125"/>
      <c r="S47" s="125"/>
      <c r="T47" s="125"/>
      <c r="U47" s="125"/>
      <c r="V47" s="125"/>
    </row>
    <row r="48" spans="1:22" ht="12.75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50">
        <f>J44-J47</f>
        <v>38865672</v>
      </c>
      <c r="K48" s="50">
        <f>K44-K47</f>
        <v>21167498</v>
      </c>
      <c r="L48" s="50">
        <f>L44-L47</f>
        <v>40637411</v>
      </c>
      <c r="M48" s="50">
        <f>M44-M47</f>
        <v>32690662</v>
      </c>
      <c r="N48" s="131"/>
      <c r="O48" s="125"/>
      <c r="P48" s="125"/>
      <c r="Q48" s="125"/>
      <c r="R48" s="125"/>
      <c r="S48" s="125"/>
      <c r="T48" s="125"/>
      <c r="U48" s="125"/>
      <c r="V48" s="125"/>
    </row>
    <row r="49" spans="1:22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0">
        <f>IF(J48&gt;0,J48,0)</f>
        <v>38865672</v>
      </c>
      <c r="K49" s="50">
        <f>IF(K48&gt;0,K48,0)</f>
        <v>21167498</v>
      </c>
      <c r="L49" s="50">
        <f>IF(L48&gt;0,L48,0)</f>
        <v>40637411</v>
      </c>
      <c r="M49" s="50">
        <f>IF(M48&gt;0,M48,0)</f>
        <v>32690662</v>
      </c>
      <c r="N49" s="131"/>
      <c r="O49" s="125"/>
      <c r="P49" s="125"/>
      <c r="Q49" s="125"/>
      <c r="R49" s="125"/>
      <c r="S49" s="125"/>
      <c r="T49" s="125"/>
      <c r="U49" s="125"/>
      <c r="V49" s="125"/>
    </row>
    <row r="50" spans="1:18" ht="12.75">
      <c r="A50" s="270" t="s">
        <v>220</v>
      </c>
      <c r="B50" s="271"/>
      <c r="C50" s="271"/>
      <c r="D50" s="271"/>
      <c r="E50" s="271"/>
      <c r="F50" s="271"/>
      <c r="G50" s="271"/>
      <c r="H50" s="27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31"/>
      <c r="O50" s="125"/>
      <c r="P50" s="125"/>
      <c r="Q50" s="125"/>
      <c r="R50" s="125"/>
    </row>
    <row r="51" spans="1:18" ht="12.75" customHeight="1">
      <c r="A51" s="219" t="s">
        <v>311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131"/>
      <c r="O51" s="125"/>
      <c r="P51" s="125"/>
      <c r="Q51" s="125"/>
      <c r="R51" s="125"/>
    </row>
    <row r="52" spans="1:18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2"/>
      <c r="J52" s="52"/>
      <c r="K52" s="52"/>
      <c r="L52" s="52"/>
      <c r="M52" s="59"/>
      <c r="N52" s="131"/>
      <c r="O52" s="125"/>
      <c r="P52" s="125"/>
      <c r="Q52" s="125"/>
      <c r="R52" s="125"/>
    </row>
    <row r="53" spans="1:18" ht="12.75">
      <c r="A53" s="267" t="s">
        <v>234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/>
      <c r="K53" s="7"/>
      <c r="L53" s="7"/>
      <c r="M53" s="7"/>
      <c r="N53" s="131"/>
      <c r="O53" s="125"/>
      <c r="P53" s="125"/>
      <c r="Q53" s="125"/>
      <c r="R53" s="125"/>
    </row>
    <row r="54" spans="1:18" ht="12.75">
      <c r="A54" s="267" t="s">
        <v>235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/>
      <c r="K54" s="8"/>
      <c r="L54" s="8"/>
      <c r="M54" s="8"/>
      <c r="N54" s="131"/>
      <c r="O54" s="125"/>
      <c r="P54" s="125"/>
      <c r="Q54" s="125"/>
      <c r="R54" s="125"/>
    </row>
    <row r="55" spans="1:18" ht="12.75" customHeight="1">
      <c r="A55" s="219" t="s">
        <v>189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131"/>
      <c r="O55" s="125"/>
      <c r="P55" s="125"/>
      <c r="Q55" s="125"/>
      <c r="R55" s="125"/>
    </row>
    <row r="56" spans="1:18" ht="12.75">
      <c r="A56" s="223" t="s">
        <v>204</v>
      </c>
      <c r="B56" s="224"/>
      <c r="C56" s="224"/>
      <c r="D56" s="224"/>
      <c r="E56" s="224"/>
      <c r="F56" s="224"/>
      <c r="G56" s="224"/>
      <c r="H56" s="241"/>
      <c r="I56" s="9">
        <v>157</v>
      </c>
      <c r="J56" s="6">
        <f>SUM(J48)</f>
        <v>38865672</v>
      </c>
      <c r="K56" s="6">
        <f>SUM(K48)</f>
        <v>21167498</v>
      </c>
      <c r="L56" s="6">
        <f>SUM(L48)</f>
        <v>40637411</v>
      </c>
      <c r="M56" s="6">
        <f>SUM(M48)</f>
        <v>32690662</v>
      </c>
      <c r="N56" s="131"/>
      <c r="O56" s="125"/>
      <c r="P56" s="125"/>
      <c r="Q56" s="125"/>
      <c r="R56" s="125"/>
    </row>
    <row r="57" spans="1:18" ht="12.75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  <c r="O57" s="125"/>
      <c r="P57" s="125"/>
      <c r="Q57" s="125"/>
      <c r="R57" s="125"/>
    </row>
    <row r="58" spans="1:18" ht="12.75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/>
      <c r="K58" s="7"/>
      <c r="L58" s="7"/>
      <c r="M58" s="7"/>
      <c r="O58" s="125"/>
      <c r="P58" s="125"/>
      <c r="Q58" s="125"/>
      <c r="R58" s="125"/>
    </row>
    <row r="59" spans="1:18" ht="24.75" customHeight="1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/>
      <c r="K59" s="7"/>
      <c r="L59" s="7"/>
      <c r="M59" s="7"/>
      <c r="O59" s="125"/>
      <c r="P59" s="125"/>
      <c r="Q59" s="125"/>
      <c r="R59" s="125"/>
    </row>
    <row r="60" spans="1:13" ht="24.75" customHeight="1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/>
      <c r="K60" s="7"/>
      <c r="L60" s="7"/>
      <c r="M60" s="7"/>
    </row>
    <row r="61" spans="1:13" ht="12.75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/>
      <c r="K61" s="7"/>
      <c r="L61" s="7"/>
      <c r="M61" s="7"/>
    </row>
    <row r="62" spans="1:13" ht="12.75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/>
      <c r="K62" s="7"/>
      <c r="L62" s="7"/>
      <c r="M62" s="7"/>
    </row>
    <row r="63" spans="1:13" ht="12.75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/>
      <c r="K63" s="7"/>
      <c r="L63" s="7"/>
      <c r="M63" s="7"/>
    </row>
    <row r="64" spans="1:13" ht="12.75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/>
      <c r="K64" s="7"/>
      <c r="L64" s="7"/>
      <c r="M64" s="7"/>
    </row>
    <row r="65" spans="1:13" ht="12.75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/>
      <c r="K65" s="7"/>
      <c r="L65" s="7"/>
      <c r="M65" s="7"/>
    </row>
    <row r="66" spans="1:13" ht="24.75" customHeight="1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4" ht="12.75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58">
        <f>J56+J66</f>
        <v>38865672</v>
      </c>
      <c r="K67" s="58">
        <f>K56+K66</f>
        <v>21167498</v>
      </c>
      <c r="L67" s="58">
        <f>L56+L66</f>
        <v>40637411</v>
      </c>
      <c r="M67" s="58">
        <f>M56+M66</f>
        <v>32690662</v>
      </c>
      <c r="N67" s="128"/>
    </row>
    <row r="68" spans="1:13" ht="12.75" customHeight="1">
      <c r="A68" s="263" t="s">
        <v>312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67" t="s">
        <v>234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/>
      <c r="K70" s="7"/>
      <c r="L70" s="7"/>
      <c r="M70" s="7"/>
    </row>
    <row r="71" spans="1:13" ht="12.75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  <row r="74" ht="12.75">
      <c r="L74" s="125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  <ignoredErrors>
    <ignoredError sqref="J16:M16 K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8.7109375" style="49" customWidth="1"/>
    <col min="10" max="10" width="12.7109375" style="49" customWidth="1"/>
    <col min="11" max="11" width="12.7109375" style="68" customWidth="1"/>
    <col min="12" max="12" width="13.28125" style="49" bestFit="1" customWidth="1"/>
    <col min="13" max="16384" width="9.140625" style="49" customWidth="1"/>
  </cols>
  <sheetData>
    <row r="1" spans="1:11" ht="14.25" customHeight="1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369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321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3" t="s">
        <v>279</v>
      </c>
      <c r="J4" s="64" t="s">
        <v>317</v>
      </c>
      <c r="K4" s="64" t="s">
        <v>318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5">
        <v>2</v>
      </c>
      <c r="J5" s="66" t="s">
        <v>282</v>
      </c>
      <c r="K5" s="66" t="s">
        <v>283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2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44369926</v>
      </c>
      <c r="K7" s="7">
        <v>49690034</v>
      </c>
      <c r="L7" s="126"/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25273626</v>
      </c>
      <c r="K8" s="7">
        <v>24792100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>
        <v>23910224</v>
      </c>
      <c r="K9" s="7">
        <v>5946862</v>
      </c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/>
      <c r="K10" s="7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/>
      <c r="K11" s="7"/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/>
      <c r="K12" s="7"/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36">
        <f>SUM(J7:J12)</f>
        <v>93553776</v>
      </c>
      <c r="K13" s="124">
        <f>SUM(K7:K12)</f>
        <v>80428996</v>
      </c>
    </row>
    <row r="14" spans="1:12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/>
      <c r="K14" s="7"/>
      <c r="L14" s="126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>
        <v>19101504</v>
      </c>
      <c r="K15" s="7">
        <v>17151009</v>
      </c>
    </row>
    <row r="16" spans="1:12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9442941</v>
      </c>
      <c r="K16" s="7">
        <v>4282600</v>
      </c>
      <c r="L16" s="126"/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>
        <v>21454671</v>
      </c>
      <c r="K17" s="7">
        <v>9696776</v>
      </c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6">
        <f>SUM(J14:J17)</f>
        <v>49999116</v>
      </c>
      <c r="K18" s="124">
        <f>SUM(K14:K17)</f>
        <v>31130385</v>
      </c>
    </row>
    <row r="19" spans="1:12" ht="24.75" customHeight="1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6">
        <f>IF(J13&gt;J18,J13-J18,0)</f>
        <v>43554660</v>
      </c>
      <c r="K19" s="124">
        <f>IF(K13&gt;K18,K13-K18,0)</f>
        <v>49298611</v>
      </c>
      <c r="L19" s="126"/>
    </row>
    <row r="20" spans="1:11" ht="24.75" customHeight="1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36">
        <f>IF(J18&gt;J13,J18-J13,0)</f>
        <v>0</v>
      </c>
      <c r="K20" s="124">
        <f>IF(K18&gt;K13,K18-K13,0)</f>
        <v>0</v>
      </c>
    </row>
    <row r="21" spans="1:11" ht="12.75">
      <c r="A21" s="219" t="s">
        <v>159</v>
      </c>
      <c r="B21" s="220"/>
      <c r="C21" s="220"/>
      <c r="D21" s="220"/>
      <c r="E21" s="220"/>
      <c r="F21" s="220"/>
      <c r="G21" s="220"/>
      <c r="H21" s="220"/>
      <c r="I21" s="276"/>
      <c r="J21" s="276"/>
      <c r="K21" s="277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>
        <v>112303</v>
      </c>
      <c r="K22" s="6">
        <v>108598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/>
      <c r="K23" s="7"/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/>
      <c r="K24" s="7"/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>
        <v>14693039</v>
      </c>
      <c r="K25" s="7">
        <v>23424</v>
      </c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>
        <v>14626223</v>
      </c>
      <c r="K26" s="7"/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24">
        <f>SUM(J22:J26)</f>
        <v>29431565</v>
      </c>
      <c r="K27" s="124">
        <f>SUM(K22:K26)</f>
        <v>132022</v>
      </c>
    </row>
    <row r="28" spans="1:12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26826942</v>
      </c>
      <c r="K28" s="7">
        <v>29717517</v>
      </c>
      <c r="L28" s="126"/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>
        <v>13368852</v>
      </c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/>
      <c r="K30" s="7">
        <v>9951860</v>
      </c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6">
        <f>SUM(J28:J30)</f>
        <v>40195794</v>
      </c>
      <c r="K31" s="124">
        <f>SUM(K28:K30)</f>
        <v>39669377</v>
      </c>
    </row>
    <row r="32" spans="1:11" ht="24.75" customHeight="1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6">
        <f>IF(J27&gt;J31,J27-J31,0)</f>
        <v>0</v>
      </c>
      <c r="K32" s="124">
        <f>IF(K27&gt;K31,K27-K31,0)</f>
        <v>0</v>
      </c>
    </row>
    <row r="33" spans="1:11" ht="24.75" customHeight="1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36">
        <f>IF(J31&gt;J27,J31-J27,0)</f>
        <v>10764229</v>
      </c>
      <c r="K33" s="124">
        <f>IF(K31&gt;K27,K31-K27,0)</f>
        <v>39537355</v>
      </c>
    </row>
    <row r="34" spans="1:11" ht="12.75">
      <c r="A34" s="219" t="s">
        <v>160</v>
      </c>
      <c r="B34" s="220"/>
      <c r="C34" s="220"/>
      <c r="D34" s="220"/>
      <c r="E34" s="220"/>
      <c r="F34" s="220"/>
      <c r="G34" s="220"/>
      <c r="H34" s="220"/>
      <c r="I34" s="276"/>
      <c r="J34" s="276"/>
      <c r="K34" s="277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7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/>
      <c r="K36" s="7"/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/>
      <c r="K37" s="7"/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24">
        <f>SUM(J35:J37)</f>
        <v>0</v>
      </c>
      <c r="K38" s="124">
        <f>SUM(K35:K37)</f>
        <v>0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>
        <v>32498497</v>
      </c>
      <c r="K39" s="7">
        <v>32000000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/>
      <c r="K41" s="7"/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/>
      <c r="K43" s="7"/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6">
        <f>SUM(J39:J43)</f>
        <v>32498497</v>
      </c>
      <c r="K44" s="124">
        <f>SUM(K39:K43)</f>
        <v>32000000</v>
      </c>
    </row>
    <row r="45" spans="1:11" ht="24.75" customHeight="1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6">
        <f>IF(J38&gt;J44,J38-J44,0)</f>
        <v>0</v>
      </c>
      <c r="K45" s="124">
        <f>IF(K38&gt;K44,K38-K44,0)</f>
        <v>0</v>
      </c>
    </row>
    <row r="46" spans="1:11" ht="24.75" customHeight="1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6">
        <f>IF(J44&gt;J38,J44-J38,0)</f>
        <v>32498497</v>
      </c>
      <c r="K46" s="124">
        <f>IF(K44&gt;K38,K44-K38,0)</f>
        <v>32000000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1">
        <f>IF(J19-J20+J32-J33+J45-J46&gt;0,J19-J20+J32-J33+J45-J46,0)</f>
        <v>291934</v>
      </c>
      <c r="K47" s="50">
        <f>IF(K19-K20+K32-K33+K45-K46&gt;0,K19-K20+K32-K33+K45-K46,0)</f>
        <v>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22238744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7">
        <v>88414852</v>
      </c>
      <c r="K49" s="7">
        <v>116283750</v>
      </c>
    </row>
    <row r="50" spans="1:12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v>291934</v>
      </c>
      <c r="K50" s="7"/>
      <c r="L50" s="125"/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/>
      <c r="K51" s="7">
        <v>22238744</v>
      </c>
    </row>
    <row r="52" spans="1:12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2">
        <f>J49+J50-J51</f>
        <v>88706786</v>
      </c>
      <c r="K52" s="58">
        <f>K49+K50-K51</f>
        <v>94045006</v>
      </c>
      <c r="L52" s="125"/>
    </row>
    <row r="54" spans="10:12" ht="12.75">
      <c r="J54" s="130"/>
      <c r="K54" s="130"/>
      <c r="L54" s="125"/>
    </row>
    <row r="55" spans="10:11" ht="12.75">
      <c r="J55" s="130"/>
      <c r="K55" s="130"/>
    </row>
    <row r="56" ht="12.75">
      <c r="K56" s="134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ignoredErrors>
    <ignoredError sqref="K19:K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49" customWidth="1"/>
    <col min="9" max="9" width="8.7109375" style="49" customWidth="1"/>
    <col min="10" max="11" width="12.7109375" style="49" customWidth="1"/>
    <col min="12" max="16384" width="9.140625" style="49" customWidth="1"/>
  </cols>
  <sheetData>
    <row r="1" spans="1:11" ht="12.75" customHeight="1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3" t="s">
        <v>279</v>
      </c>
      <c r="J4" s="64" t="s">
        <v>317</v>
      </c>
      <c r="K4" s="64" t="s">
        <v>318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9">
        <v>2</v>
      </c>
      <c r="J5" s="70" t="s">
        <v>282</v>
      </c>
      <c r="K5" s="70" t="s">
        <v>283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30" t="s">
        <v>108</v>
      </c>
      <c r="B20" s="287"/>
      <c r="C20" s="287"/>
      <c r="D20" s="287"/>
      <c r="E20" s="287"/>
      <c r="F20" s="287"/>
      <c r="G20" s="287"/>
      <c r="H20" s="288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42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9" t="s">
        <v>159</v>
      </c>
      <c r="B22" s="220"/>
      <c r="C22" s="220"/>
      <c r="D22" s="220"/>
      <c r="E22" s="220"/>
      <c r="F22" s="220"/>
      <c r="G22" s="220"/>
      <c r="H22" s="220"/>
      <c r="I22" s="276"/>
      <c r="J22" s="276"/>
      <c r="K22" s="277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319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320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9" t="s">
        <v>160</v>
      </c>
      <c r="B35" s="220"/>
      <c r="C35" s="220"/>
      <c r="D35" s="220"/>
      <c r="E35" s="220"/>
      <c r="F35" s="220"/>
      <c r="G35" s="220"/>
      <c r="H35" s="220"/>
      <c r="I35" s="276">
        <v>0</v>
      </c>
      <c r="J35" s="276"/>
      <c r="K35" s="277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42" t="s">
        <v>177</v>
      </c>
      <c r="B53" s="243"/>
      <c r="C53" s="243"/>
      <c r="D53" s="243"/>
      <c r="E53" s="243"/>
      <c r="F53" s="243"/>
      <c r="G53" s="243"/>
      <c r="H53" s="243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3" customWidth="1"/>
    <col min="5" max="5" width="8.28125" style="73" customWidth="1"/>
    <col min="6" max="6" width="7.140625" style="73" customWidth="1"/>
    <col min="7" max="7" width="8.421875" style="73" customWidth="1"/>
    <col min="8" max="8" width="9.140625" style="73" hidden="1" customWidth="1"/>
    <col min="9" max="9" width="8.7109375" style="73" customWidth="1"/>
    <col min="10" max="11" width="12.7109375" style="73" customWidth="1"/>
    <col min="12" max="13" width="12.7109375" style="73" bestFit="1" customWidth="1"/>
    <col min="14" max="16384" width="9.140625" style="73" customWidth="1"/>
  </cols>
  <sheetData>
    <row r="1" spans="1:12" ht="12.75">
      <c r="A1" s="307" t="s">
        <v>280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2"/>
    </row>
    <row r="2" spans="1:12" ht="15.75">
      <c r="A2" s="39"/>
      <c r="B2" s="71"/>
      <c r="C2" s="292" t="s">
        <v>281</v>
      </c>
      <c r="D2" s="292"/>
      <c r="E2" s="127" t="s">
        <v>362</v>
      </c>
      <c r="F2" s="40" t="s">
        <v>250</v>
      </c>
      <c r="G2" s="293" t="s">
        <v>382</v>
      </c>
      <c r="H2" s="294"/>
      <c r="I2" s="71"/>
      <c r="J2" s="71"/>
      <c r="K2" s="71"/>
      <c r="L2" s="74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77" t="s">
        <v>304</v>
      </c>
      <c r="J3" s="78" t="s">
        <v>150</v>
      </c>
      <c r="K3" s="78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0">
        <v>2</v>
      </c>
      <c r="J4" s="79" t="s">
        <v>282</v>
      </c>
      <c r="K4" s="79" t="s">
        <v>283</v>
      </c>
    </row>
    <row r="5" spans="1:11" ht="12.75">
      <c r="A5" s="297" t="s">
        <v>284</v>
      </c>
      <c r="B5" s="298"/>
      <c r="C5" s="298"/>
      <c r="D5" s="298"/>
      <c r="E5" s="298"/>
      <c r="F5" s="298"/>
      <c r="G5" s="298"/>
      <c r="H5" s="298"/>
      <c r="I5" s="41">
        <v>1</v>
      </c>
      <c r="J5" s="42">
        <v>300000000</v>
      </c>
      <c r="K5" s="42">
        <v>300000000</v>
      </c>
    </row>
    <row r="6" spans="1:11" ht="12.75">
      <c r="A6" s="297" t="s">
        <v>285</v>
      </c>
      <c r="B6" s="298"/>
      <c r="C6" s="298"/>
      <c r="D6" s="298"/>
      <c r="E6" s="298"/>
      <c r="F6" s="298"/>
      <c r="G6" s="298"/>
      <c r="H6" s="298"/>
      <c r="I6" s="41">
        <v>2</v>
      </c>
      <c r="J6" s="43"/>
      <c r="K6" s="43"/>
    </row>
    <row r="7" spans="1:11" ht="12.75">
      <c r="A7" s="297" t="s">
        <v>286</v>
      </c>
      <c r="B7" s="298"/>
      <c r="C7" s="298"/>
      <c r="D7" s="298"/>
      <c r="E7" s="298"/>
      <c r="F7" s="298"/>
      <c r="G7" s="298"/>
      <c r="H7" s="298"/>
      <c r="I7" s="41">
        <v>3</v>
      </c>
      <c r="J7" s="43">
        <v>15000000</v>
      </c>
      <c r="K7" s="43">
        <v>15000000</v>
      </c>
    </row>
    <row r="8" spans="1:13" ht="12.75">
      <c r="A8" s="297" t="s">
        <v>287</v>
      </c>
      <c r="B8" s="298"/>
      <c r="C8" s="298"/>
      <c r="D8" s="298"/>
      <c r="E8" s="298"/>
      <c r="F8" s="298"/>
      <c r="G8" s="298"/>
      <c r="H8" s="298"/>
      <c r="I8" s="41">
        <v>4</v>
      </c>
      <c r="J8" s="43">
        <v>1062357275</v>
      </c>
      <c r="K8" s="43">
        <v>1102698272</v>
      </c>
      <c r="L8" s="129"/>
      <c r="M8" s="129"/>
    </row>
    <row r="9" spans="1:13" ht="12.75">
      <c r="A9" s="297" t="s">
        <v>288</v>
      </c>
      <c r="B9" s="298"/>
      <c r="C9" s="298"/>
      <c r="D9" s="298"/>
      <c r="E9" s="298"/>
      <c r="F9" s="298"/>
      <c r="G9" s="298"/>
      <c r="H9" s="298"/>
      <c r="I9" s="41">
        <v>5</v>
      </c>
      <c r="J9" s="43">
        <v>40340997</v>
      </c>
      <c r="K9" s="7">
        <v>40637411</v>
      </c>
      <c r="L9" s="129"/>
      <c r="M9" s="129"/>
    </row>
    <row r="10" spans="1:11" ht="12.75">
      <c r="A10" s="297" t="s">
        <v>289</v>
      </c>
      <c r="B10" s="298"/>
      <c r="C10" s="298"/>
      <c r="D10" s="298"/>
      <c r="E10" s="298"/>
      <c r="F10" s="298"/>
      <c r="G10" s="298"/>
      <c r="H10" s="298"/>
      <c r="I10" s="41">
        <v>6</v>
      </c>
      <c r="J10" s="43"/>
      <c r="K10" s="43"/>
    </row>
    <row r="11" spans="1:11" ht="12.75">
      <c r="A11" s="297" t="s">
        <v>290</v>
      </c>
      <c r="B11" s="298"/>
      <c r="C11" s="298"/>
      <c r="D11" s="298"/>
      <c r="E11" s="298"/>
      <c r="F11" s="298"/>
      <c r="G11" s="298"/>
      <c r="H11" s="298"/>
      <c r="I11" s="41">
        <v>7</v>
      </c>
      <c r="J11" s="43"/>
      <c r="K11" s="43"/>
    </row>
    <row r="12" spans="1:11" ht="12.75">
      <c r="A12" s="297" t="s">
        <v>291</v>
      </c>
      <c r="B12" s="298"/>
      <c r="C12" s="298"/>
      <c r="D12" s="298"/>
      <c r="E12" s="298"/>
      <c r="F12" s="298"/>
      <c r="G12" s="298"/>
      <c r="H12" s="298"/>
      <c r="I12" s="41">
        <v>8</v>
      </c>
      <c r="J12" s="43"/>
      <c r="K12" s="43"/>
    </row>
    <row r="13" spans="1:11" ht="12.75">
      <c r="A13" s="297" t="s">
        <v>292</v>
      </c>
      <c r="B13" s="298"/>
      <c r="C13" s="298"/>
      <c r="D13" s="298"/>
      <c r="E13" s="298"/>
      <c r="F13" s="298"/>
      <c r="G13" s="298"/>
      <c r="H13" s="298"/>
      <c r="I13" s="41">
        <v>9</v>
      </c>
      <c r="J13" s="43"/>
      <c r="K13" s="43"/>
    </row>
    <row r="14" spans="1:13" ht="12.75">
      <c r="A14" s="299" t="s">
        <v>293</v>
      </c>
      <c r="B14" s="300"/>
      <c r="C14" s="300"/>
      <c r="D14" s="300"/>
      <c r="E14" s="300"/>
      <c r="F14" s="300"/>
      <c r="G14" s="300"/>
      <c r="H14" s="300"/>
      <c r="I14" s="41">
        <v>10</v>
      </c>
      <c r="J14" s="75">
        <f>SUM(J5:J13)</f>
        <v>1417698272</v>
      </c>
      <c r="K14" s="75">
        <f>SUM(K5:K13)</f>
        <v>1458335683</v>
      </c>
      <c r="L14" s="129"/>
      <c r="M14" s="129"/>
    </row>
    <row r="15" spans="1:11" ht="12.75">
      <c r="A15" s="297" t="s">
        <v>294</v>
      </c>
      <c r="B15" s="298"/>
      <c r="C15" s="298"/>
      <c r="D15" s="298"/>
      <c r="E15" s="298"/>
      <c r="F15" s="298"/>
      <c r="G15" s="298"/>
      <c r="H15" s="298"/>
      <c r="I15" s="41">
        <v>11</v>
      </c>
      <c r="J15" s="43"/>
      <c r="K15" s="43"/>
    </row>
    <row r="16" spans="1:11" ht="12.75">
      <c r="A16" s="297" t="s">
        <v>295</v>
      </c>
      <c r="B16" s="298"/>
      <c r="C16" s="298"/>
      <c r="D16" s="298"/>
      <c r="E16" s="298"/>
      <c r="F16" s="298"/>
      <c r="G16" s="298"/>
      <c r="H16" s="298"/>
      <c r="I16" s="41">
        <v>12</v>
      </c>
      <c r="J16" s="43"/>
      <c r="K16" s="43"/>
    </row>
    <row r="17" spans="1:11" ht="12.75">
      <c r="A17" s="297" t="s">
        <v>296</v>
      </c>
      <c r="B17" s="298"/>
      <c r="C17" s="298"/>
      <c r="D17" s="298"/>
      <c r="E17" s="298"/>
      <c r="F17" s="298"/>
      <c r="G17" s="298"/>
      <c r="H17" s="298"/>
      <c r="I17" s="41">
        <v>13</v>
      </c>
      <c r="J17" s="43"/>
      <c r="K17" s="43"/>
    </row>
    <row r="18" spans="1:11" ht="12.75">
      <c r="A18" s="297" t="s">
        <v>297</v>
      </c>
      <c r="B18" s="298"/>
      <c r="C18" s="298"/>
      <c r="D18" s="298"/>
      <c r="E18" s="298"/>
      <c r="F18" s="298"/>
      <c r="G18" s="298"/>
      <c r="H18" s="298"/>
      <c r="I18" s="41">
        <v>14</v>
      </c>
      <c r="J18" s="43"/>
      <c r="K18" s="43"/>
    </row>
    <row r="19" spans="1:11" ht="12.75">
      <c r="A19" s="297" t="s">
        <v>298</v>
      </c>
      <c r="B19" s="298"/>
      <c r="C19" s="298"/>
      <c r="D19" s="298"/>
      <c r="E19" s="298"/>
      <c r="F19" s="298"/>
      <c r="G19" s="298"/>
      <c r="H19" s="298"/>
      <c r="I19" s="41">
        <v>15</v>
      </c>
      <c r="J19" s="43"/>
      <c r="K19" s="43"/>
    </row>
    <row r="20" spans="1:12" ht="12.75">
      <c r="A20" s="297" t="s">
        <v>299</v>
      </c>
      <c r="B20" s="298"/>
      <c r="C20" s="298"/>
      <c r="D20" s="298"/>
      <c r="E20" s="298"/>
      <c r="F20" s="298"/>
      <c r="G20" s="298"/>
      <c r="H20" s="298"/>
      <c r="I20" s="41">
        <v>16</v>
      </c>
      <c r="J20" s="43">
        <v>40340997</v>
      </c>
      <c r="K20" s="43">
        <v>40637411</v>
      </c>
      <c r="L20" s="129"/>
    </row>
    <row r="21" spans="1:11" ht="12.75">
      <c r="A21" s="299" t="s">
        <v>300</v>
      </c>
      <c r="B21" s="300"/>
      <c r="C21" s="300"/>
      <c r="D21" s="300"/>
      <c r="E21" s="300"/>
      <c r="F21" s="300"/>
      <c r="G21" s="300"/>
      <c r="H21" s="300"/>
      <c r="I21" s="41">
        <v>17</v>
      </c>
      <c r="J21" s="76">
        <f>SUM(J15:J20)</f>
        <v>40340997</v>
      </c>
      <c r="K21" s="76">
        <f>SUM(K15:K20)</f>
        <v>40637411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301" t="s">
        <v>301</v>
      </c>
      <c r="B23" s="302"/>
      <c r="C23" s="302"/>
      <c r="D23" s="302"/>
      <c r="E23" s="302"/>
      <c r="F23" s="302"/>
      <c r="G23" s="302"/>
      <c r="H23" s="302"/>
      <c r="I23" s="44">
        <v>18</v>
      </c>
      <c r="J23" s="42"/>
      <c r="K23" s="42"/>
    </row>
    <row r="24" spans="1:11" ht="17.25" customHeight="1">
      <c r="A24" s="303" t="s">
        <v>302</v>
      </c>
      <c r="B24" s="304"/>
      <c r="C24" s="304"/>
      <c r="D24" s="304"/>
      <c r="E24" s="304"/>
      <c r="F24" s="304"/>
      <c r="G24" s="304"/>
      <c r="H24" s="304"/>
      <c r="I24" s="45">
        <v>19</v>
      </c>
      <c r="J24" s="76"/>
      <c r="K24" s="76"/>
    </row>
    <row r="25" spans="1:11" ht="30" customHeight="1">
      <c r="A25" s="305" t="s">
        <v>303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  <row r="28" spans="10:11" ht="12.75">
      <c r="J28" s="129"/>
      <c r="K28" s="12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110.140625" style="138" customWidth="1"/>
    <col min="2" max="2" width="14.00390625" style="138" bestFit="1" customWidth="1"/>
    <col min="3" max="3" width="15.421875" style="138" bestFit="1" customWidth="1"/>
    <col min="4" max="4" width="12.28125" style="138" bestFit="1" customWidth="1"/>
    <col min="5" max="5" width="11.140625" style="138" customWidth="1"/>
    <col min="6" max="6" width="10.7109375" style="138" bestFit="1" customWidth="1"/>
    <col min="7" max="9" width="8.8515625" style="138" customWidth="1"/>
    <col min="10" max="10" width="10.28125" style="138" customWidth="1"/>
    <col min="11" max="11" width="8.8515625" style="138" customWidth="1"/>
    <col min="12" max="12" width="10.7109375" style="138" bestFit="1" customWidth="1"/>
    <col min="13" max="13" width="8.8515625" style="138" customWidth="1"/>
    <col min="14" max="14" width="10.140625" style="138" bestFit="1" customWidth="1"/>
    <col min="15" max="16384" width="8.8515625" style="138" customWidth="1"/>
  </cols>
  <sheetData>
    <row r="1" spans="1:10" ht="15.75">
      <c r="A1" s="137" t="s">
        <v>336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 customHeight="1">
      <c r="A3" s="139" t="s">
        <v>337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2.75" customHeight="1">
      <c r="A6" s="139" t="s">
        <v>338</v>
      </c>
      <c r="B6" s="140"/>
      <c r="C6" s="139"/>
      <c r="D6" s="139"/>
      <c r="E6" s="139"/>
      <c r="F6" s="139"/>
      <c r="G6" s="139"/>
      <c r="H6" s="139"/>
      <c r="I6" s="139"/>
      <c r="J6" s="139"/>
    </row>
    <row r="7" spans="1:10" ht="12.75" customHeight="1">
      <c r="A7" s="151" t="s">
        <v>370</v>
      </c>
      <c r="B7" s="141"/>
      <c r="C7" s="141"/>
      <c r="D7" s="141"/>
      <c r="E7" s="139"/>
      <c r="F7" s="139"/>
      <c r="G7" s="139"/>
      <c r="H7" s="139"/>
      <c r="I7" s="139"/>
      <c r="J7" s="139"/>
    </row>
    <row r="8" spans="1:10" ht="12.75" customHeight="1">
      <c r="A8" s="151" t="s">
        <v>371</v>
      </c>
      <c r="B8" s="141"/>
      <c r="C8" s="141"/>
      <c r="D8" s="141"/>
      <c r="E8" s="139"/>
      <c r="F8" s="139"/>
      <c r="G8" s="139"/>
      <c r="H8" s="139"/>
      <c r="I8" s="139"/>
      <c r="J8" s="139"/>
    </row>
    <row r="9" spans="1:10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12.75" customHeight="1">
      <c r="A10" s="139" t="s">
        <v>339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12.75" customHeight="1">
      <c r="A11" s="139" t="s">
        <v>356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12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12.75" customHeight="1">
      <c r="A13" s="139" t="s">
        <v>340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2.75" customHeight="1">
      <c r="A14" s="139" t="s">
        <v>359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 ht="12.7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0" ht="12.75" customHeight="1">
      <c r="A16" s="139" t="s">
        <v>341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2.75" customHeight="1">
      <c r="A17" s="142" t="s">
        <v>342</v>
      </c>
      <c r="B17" s="139"/>
      <c r="C17" s="139"/>
      <c r="D17" s="139"/>
      <c r="E17" s="139"/>
      <c r="F17" s="139"/>
      <c r="G17" s="139"/>
      <c r="H17" s="139"/>
      <c r="I17" s="139"/>
      <c r="J17" s="139"/>
    </row>
    <row r="18" spans="1:10" ht="12.75" customHeight="1">
      <c r="A18" s="142" t="s">
        <v>343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ht="12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</row>
    <row r="20" spans="1:10" ht="12.75" customHeight="1">
      <c r="A20" s="138" t="s">
        <v>344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7" ht="12.75" customHeight="1">
      <c r="A21" s="138" t="s">
        <v>372</v>
      </c>
      <c r="B21" s="143"/>
      <c r="C21" s="144"/>
      <c r="D21" s="143"/>
      <c r="F21" s="143"/>
      <c r="G21" s="143"/>
    </row>
    <row r="22" spans="1:7" ht="12.75" customHeight="1">
      <c r="A22" s="138" t="s">
        <v>373</v>
      </c>
      <c r="B22" s="143"/>
      <c r="C22" s="144"/>
      <c r="D22" s="143"/>
      <c r="F22" s="143"/>
      <c r="G22" s="143"/>
    </row>
    <row r="23" spans="1:7" ht="12.75" customHeight="1">
      <c r="A23" s="138" t="s">
        <v>363</v>
      </c>
      <c r="B23" s="143"/>
      <c r="C23" s="144"/>
      <c r="D23" s="144"/>
      <c r="F23" s="144"/>
      <c r="G23" s="143"/>
    </row>
    <row r="24" spans="1:7" ht="12.75" customHeight="1">
      <c r="A24" s="138" t="s">
        <v>374</v>
      </c>
      <c r="B24" s="143"/>
      <c r="C24" s="144"/>
      <c r="D24" s="144"/>
      <c r="E24" s="144"/>
      <c r="F24" s="143"/>
      <c r="G24" s="143"/>
    </row>
    <row r="25" spans="1:7" ht="12.75" customHeight="1">
      <c r="A25" s="138" t="s">
        <v>375</v>
      </c>
      <c r="B25" s="143"/>
      <c r="C25" s="144"/>
      <c r="D25" s="144"/>
      <c r="E25" s="144"/>
      <c r="F25" s="143"/>
      <c r="G25" s="143"/>
    </row>
    <row r="26" spans="1:7" ht="12.75" customHeight="1">
      <c r="A26" s="138" t="s">
        <v>366</v>
      </c>
      <c r="B26" s="143"/>
      <c r="C26" s="144"/>
      <c r="D26" s="144"/>
      <c r="E26" s="144"/>
      <c r="F26" s="144"/>
      <c r="G26" s="143"/>
    </row>
    <row r="27" spans="1:10" ht="12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ht="12.75" customHeight="1">
      <c r="A28" s="138" t="s">
        <v>345</v>
      </c>
      <c r="C28" s="144"/>
      <c r="D28" s="144"/>
      <c r="E28" s="144"/>
      <c r="F28" s="144"/>
      <c r="J28" s="145"/>
    </row>
    <row r="29" spans="1:6" ht="12.75" customHeight="1">
      <c r="A29" s="138" t="s">
        <v>346</v>
      </c>
      <c r="E29" s="144"/>
      <c r="F29" s="144"/>
    </row>
    <row r="30" spans="1:10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5" ht="12.75" customHeight="1">
      <c r="A31" s="138" t="s">
        <v>347</v>
      </c>
      <c r="E31" s="144"/>
    </row>
    <row r="32" ht="12.75" customHeight="1">
      <c r="A32" s="138" t="s">
        <v>365</v>
      </c>
    </row>
    <row r="33" spans="1:10" ht="12.7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6" ht="12.75" customHeight="1">
      <c r="A34" s="138" t="s">
        <v>348</v>
      </c>
      <c r="B34" s="144"/>
      <c r="F34" s="144"/>
    </row>
    <row r="35" spans="1:6" ht="12.75" customHeight="1">
      <c r="A35" s="138" t="s">
        <v>376</v>
      </c>
      <c r="B35" s="144"/>
      <c r="C35" s="144"/>
      <c r="D35" s="144"/>
      <c r="F35" s="144"/>
    </row>
    <row r="36" spans="1:6" ht="12.75" customHeight="1">
      <c r="A36" s="138" t="s">
        <v>377</v>
      </c>
      <c r="B36" s="144"/>
      <c r="C36" s="144"/>
      <c r="D36" s="144"/>
      <c r="F36" s="144"/>
    </row>
    <row r="37" spans="1:6" ht="12.75" customHeight="1">
      <c r="A37" s="147" t="s">
        <v>378</v>
      </c>
      <c r="B37" s="144"/>
      <c r="F37" s="144"/>
    </row>
    <row r="38" spans="1:6" ht="12.75" customHeight="1">
      <c r="A38" s="147" t="s">
        <v>379</v>
      </c>
      <c r="B38" s="144"/>
      <c r="F38" s="144"/>
    </row>
    <row r="39" spans="1:6" ht="12.75" customHeight="1">
      <c r="A39" s="150" t="s">
        <v>364</v>
      </c>
      <c r="B39" s="144"/>
      <c r="C39" s="144"/>
      <c r="D39" s="144"/>
      <c r="F39" s="144"/>
    </row>
    <row r="40" spans="1:10" ht="12.7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2" ht="12.75" customHeight="1">
      <c r="A41" s="138" t="s">
        <v>349</v>
      </c>
      <c r="B41" s="148"/>
    </row>
    <row r="42" spans="1:2" ht="12.75" customHeight="1">
      <c r="A42" s="149" t="s">
        <v>380</v>
      </c>
      <c r="B42" s="148"/>
    </row>
    <row r="43" spans="1:4" ht="12.75" customHeight="1">
      <c r="A43" s="149" t="s">
        <v>381</v>
      </c>
      <c r="B43" s="148"/>
      <c r="C43" s="146"/>
      <c r="D43" s="146"/>
    </row>
    <row r="44" spans="1:10" ht="12.7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ht="12.75" customHeight="1">
      <c r="A45" s="138" t="s">
        <v>350</v>
      </c>
    </row>
    <row r="46" ht="12.75" customHeight="1">
      <c r="A46" s="138" t="s">
        <v>351</v>
      </c>
    </row>
    <row r="47" spans="1:10" ht="12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ht="12.75" customHeight="1">
      <c r="A48" s="138" t="s">
        <v>352</v>
      </c>
    </row>
    <row r="49" ht="12.75" customHeight="1">
      <c r="A49" s="138" t="s">
        <v>353</v>
      </c>
    </row>
    <row r="50" spans="1:10" ht="12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ht="12.75" customHeight="1">
      <c r="A51" s="138" t="s">
        <v>354</v>
      </c>
    </row>
    <row r="52" ht="12.75" customHeight="1">
      <c r="A52" s="138" t="s">
        <v>355</v>
      </c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42:A44">
      <formula1>4</formula1>
      <formula2>1000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Krsnik Dučkić Gordana</cp:lastModifiedBy>
  <cp:lastPrinted>2018-10-25T07:25:03Z</cp:lastPrinted>
  <dcterms:created xsi:type="dcterms:W3CDTF">2008-10-17T11:51:54Z</dcterms:created>
  <dcterms:modified xsi:type="dcterms:W3CDTF">2018-10-25T07:37:48Z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