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550" activeTab="0"/>
  </bookViews>
  <sheets>
    <sheet name="OPĆI PODACI" sheetId="1" r:id="rId1"/>
    <sheet name="Bilanca" sheetId="2" r:id="rId2"/>
    <sheet name="RDG" sheetId="3" r:id="rId3"/>
    <sheet name="PK" sheetId="4" r:id="rId4"/>
    <sheet name="NT_I" sheetId="5" r:id="rId5"/>
    <sheet name="Bilješke" sheetId="6" r:id="rId6"/>
    <sheet name="Bilješke (2)" sheetId="7" state="hidden" r:id="rId7"/>
    <sheet name="NT_D" sheetId="8" state="hidden" r:id="rId8"/>
  </sheets>
  <definedNames>
    <definedName name="_xlnm.Print_Titles" localSheetId="1">'Bilanca'!$4:$6</definedName>
    <definedName name="_xlnm.Print_Area" localSheetId="1">'Bilanca'!$A$1:$K$121</definedName>
    <definedName name="_xlnm.Print_Area" localSheetId="5">'Bilješke'!$A$1:$L$58</definedName>
    <definedName name="_xlnm.Print_Area" localSheetId="6">'Bilješke (2)'!$A$1:$K$52</definedName>
    <definedName name="_xlnm.Print_Area" localSheetId="4">'NT_I'!$A$1:$K$52</definedName>
    <definedName name="_xlnm.Print_Area" localSheetId="0">'OPĆI PODACI'!$A$1:$I$79</definedName>
    <definedName name="_xlnm.Print_Area" localSheetId="3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<sst xmlns="http://schemas.openxmlformats.org/spreadsheetml/2006/main" count="506" uniqueCount="436">
  <si>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</si>
  <si>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</si>
  <si>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</si>
  <si>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</si>
  <si>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</si>
  <si>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</si>
  <si>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</si>
  <si>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</si>
  <si>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</si>
  <si>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</si>
  <si>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</si>
  <si>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</si>
  <si>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</si>
  <si>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</si>
  <si>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</si>
  <si>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</si>
  <si>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</si>
  <si>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</si>
  <si>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</si>
  <si>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</si>
  <si>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</si>
  <si>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</si>
  <si>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</si>
  <si>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</si>
  <si>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</si>
  <si>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</si>
  <si>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</si>
  <si>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</si>
  <si>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</si>
  <si>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</si>
  <si>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</si>
  <si>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</si>
  <si>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</si>
  <si>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</si>
  <si>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</si>
  <si>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</si>
  <si>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</si>
  <si>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</si>
  <si>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</si>
  <si>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</si>
  <si>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</si>
  <si>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</si>
  <si>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</si>
  <si>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</si>
  <si>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</si>
  <si>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</si>
  <si>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</si>
  <si>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</si>
  <si>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</si>
  <si>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</si>
  <si>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</si>
  <si>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</si>
  <si>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</si>
  <si>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</si>
  <si>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</si>
  <si>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</si>
  <si>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</si>
  <si>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</si>
  <si>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</si>
  <si>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</si>
  <si>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</si>
  <si>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</si>
  <si>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</si>
  <si>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</si>
  <si>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</si>
  <si>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</si>
  <si>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</si>
  <si>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</si>
  <si>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</si>
  <si>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</si>
  <si>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</si>
  <si>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</si>
  <si>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</si>
  <si>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</si>
  <si>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</si>
  <si>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</si>
  <si>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</si>
  <si>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</si>
  <si>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</si>
  <si>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</si>
  <si>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</si>
  <si>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</si>
  <si>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</si>
  <si>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</si>
  <si>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</si>
  <si>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</si>
  <si>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</si>
  <si>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</si>
  <si>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</si>
  <si>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</si>
  <si>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</si>
  <si>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</si>
  <si>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</si>
  <si>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</si>
  <si>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</si>
  <si>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</si>
  <si>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</si>
  <si>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</si>
  <si>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</si>
  <si>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</si>
  <si>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</si>
  <si>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</si>
  <si>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</si>
  <si>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</si>
  <si>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</si>
  <si>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</si>
  <si>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</si>
  <si>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</si>
  <si>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</si>
  <si>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</si>
  <si>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</si>
  <si>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</si>
  <si>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</si>
  <si>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</si>
  <si>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</si>
  <si>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</si>
  <si>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</si>
  <si>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</si>
  <si>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</si>
  <si>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</si>
  <si>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</si>
  <si>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</si>
  <si>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</si>
  <si>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</si>
  <si>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</si>
  <si>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</si>
  <si>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</si>
  <si>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</si>
  <si>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</si>
  <si>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</si>
  <si>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</si>
  <si>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</si>
  <si>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</si>
  <si>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</si>
  <si>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</si>
  <si>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</si>
  <si>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</si>
  <si>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</si>
  <si>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</si>
  <si>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</si>
  <si>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</si>
  <si>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</si>
  <si>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</si>
  <si>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</si>
  <si>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</si>
  <si>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</si>
  <si>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</si>
  <si>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</si>
  <si>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</si>
  <si>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</si>
  <si>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</si>
  <si>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</si>
  <si>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</si>
  <si>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</si>
  <si>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</si>
  <si>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</si>
  <si>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</si>
  <si>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</si>
  <si>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</si>
  <si>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</si>
  <si>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</si>
  <si>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</si>
  <si>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</si>
  <si>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</si>
  <si>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</si>
  <si>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</si>
  <si>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</si>
  <si>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</si>
  <si>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</si>
  <si>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</si>
  <si>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</si>
  <si>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</si>
  <si>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</si>
  <si>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</si>
  <si>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</si>
  <si>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</si>
  <si>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</si>
  <si>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</si>
  <si>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</si>
  <si>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</si>
  <si>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</si>
  <si>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</si>
  <si>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</si>
  <si>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</si>
  <si>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</si>
  <si>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</si>
  <si>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</si>
  <si>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</si>
  <si>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</si>
  <si>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</si>
  <si>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</si>
  <si>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</si>
  <si>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</si>
  <si>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</si>
  <si>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</si>
  <si>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</si>
  <si>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</si>
  <si>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</si>
  <si>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</si>
  <si>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</si>
  <si>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</si>
  <si>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</si>
  <si>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</si>
  <si>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</si>
  <si>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</si>
  <si>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</si>
  <si>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</si>
  <si>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</si>
  <si>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</si>
  <si>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</si>
  <si>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</si>
  <si>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</si>
  <si>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</si>
  <si>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</si>
  <si>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</si>
  <si>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</si>
  <si>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</si>
  <si>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</si>
  <si>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</si>
  <si>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</si>
  <si>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</si>
  <si>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</si>
  <si>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</si>
  <si>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</si>
  <si>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</si>
  <si>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</si>
  <si>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</si>
  <si>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</si>
  <si>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</si>
  <si>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</si>
  <si>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</si>
  <si>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</si>
  <si>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</si>
  <si>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</si>
  <si>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</si>
  <si>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</si>
  <si>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</si>
  <si>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</si>
  <si>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</si>
  <si>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</si>
  <si>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</si>
  <si>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</si>
  <si>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</si>
  <si>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</si>
  <si>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</si>
  <si>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</si>
  <si>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</si>
  <si>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</si>
  <si>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</si>
  <si>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</si>
  <si>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</si>
  <si>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</si>
  <si>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</si>
  <si>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</si>
  <si>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</si>
  <si>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</si>
  <si>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</si>
  <si>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</si>
  <si>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</si>
  <si>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</si>
  <si>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</si>
  <si>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</si>
  <si>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</si>
  <si>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</si>
  <si>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</si>
  <si>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</si>
  <si>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</si>
  <si>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</si>
  <si>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</si>
  <si>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</si>
  <si>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</si>
  <si>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</si>
  <si>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</si>
  <si>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</si>
  <si>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</si>
  <si>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</si>
  <si>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</si>
  <si>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</si>
  <si>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</si>
  <si>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</si>
  <si>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</si>
  <si>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</si>
  <si>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</si>
  <si>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</si>
  <si>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</si>
  <si>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</si>
  <si>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</si>
  <si>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</si>
  <si>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</si>
  <si>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</si>
  <si>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</si>
  <si>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</si>
  <si>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</si>
  <si>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</si>
  <si>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</si>
  <si>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</si>
  <si>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</si>
  <si>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</si>
  <si>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</si>
  <si>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</si>
  <si>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</si>
  <si>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</si>
  <si>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</si>
  <si>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01454935</t>
  </si>
  <si>
    <t>080307619</t>
  </si>
  <si>
    <t>25457712630</t>
  </si>
  <si>
    <t>DUKAT mlječna industrija dioničko društvo</t>
  </si>
  <si>
    <t>ZAGREB</t>
  </si>
  <si>
    <t>MARIJANA ČAVIĆA 9</t>
  </si>
  <si>
    <t>dukat-info@dukat.hr</t>
  </si>
  <si>
    <t>www.dukat.hr</t>
  </si>
  <si>
    <t>GRAD ZAGREB</t>
  </si>
  <si>
    <t>DA</t>
  </si>
  <si>
    <t>1051</t>
  </si>
  <si>
    <t>DUKAT d.d</t>
  </si>
  <si>
    <t>03565203</t>
  </si>
  <si>
    <t>03122336</t>
  </si>
  <si>
    <t>SOMBOR, SRBIJA</t>
  </si>
  <si>
    <t>08067953</t>
  </si>
  <si>
    <t>1-22029</t>
  </si>
  <si>
    <t>1-5884</t>
  </si>
  <si>
    <t>239-2267</t>
  </si>
  <si>
    <t>1. Podjela dionica</t>
  </si>
  <si>
    <t>U izveštajnom razdoblju nije bilo dodatne podjele dionica.</t>
  </si>
  <si>
    <t>2. Zarada po dionici</t>
  </si>
  <si>
    <t>3. Promjena vlasničke strukture</t>
  </si>
  <si>
    <t>4. Pripajanja i spajanja</t>
  </si>
  <si>
    <t>5. Neizvjesnost naplate prihoda ili mogućih budućih troškova</t>
  </si>
  <si>
    <t xml:space="preserve">Kod neizvjesne naplate potraživanja, radimo vrijednosna usklađenja potraživanja i rezerviramo troškove. </t>
  </si>
  <si>
    <t xml:space="preserve">Također se rezerviraju troškovi za rizike po sudskim sporovima i drugim mogućim troškovima. </t>
  </si>
  <si>
    <t>6. Rezultati poslovanja</t>
  </si>
  <si>
    <t xml:space="preserve">Grupa se bavi proizvodnjom: mlijeka i mliječnih proizoda, trgovinom proizvoda i robe te </t>
  </si>
  <si>
    <t>uslugama cestovnog prijevoza.</t>
  </si>
  <si>
    <t>Grupa je u promatranom razdoblju uredno izvršavala svoje obveze.</t>
  </si>
  <si>
    <t>U izvještajnom razdoblju nije bilo promjena usvojenih Računovodstvenih politika.</t>
  </si>
  <si>
    <t xml:space="preserve">Grupa sukladno svojoj politici utužuje i vodi pravne sporove sa svrhom naplate starijih potraživanja. </t>
  </si>
  <si>
    <t>Obveznik: DUKAT d.d</t>
  </si>
  <si>
    <t>B)  DUGOTRAJNA IMOVINA (003+010+020+029+033)</t>
  </si>
  <si>
    <t>C)  KRATKOTRAJNA IMOVINA (035+043+050+058)</t>
  </si>
  <si>
    <t>E)  UKUPNO AKTIVA (001+002+034+059)</t>
  </si>
  <si>
    <t>A)  KAPITAL I REZERVE (063+064+065+071+072+075+078)</t>
  </si>
  <si>
    <t>F) UKUPNO – PASIVA (062+079+083+093+106)</t>
  </si>
  <si>
    <t>D)  KRATKOROČNE OBVEZE (094 do 105)</t>
  </si>
  <si>
    <t>C)  DUGOROČNE OBVEZE (084 do 092)</t>
  </si>
  <si>
    <t>B)  REZERVIRANJA (080 do 082)</t>
  </si>
  <si>
    <t>I. POSLOVNI PRIHODI (112+113)</t>
  </si>
  <si>
    <t>II. POSLOVNI RASHODI (115+116+120+124+125+126+129+130)</t>
  </si>
  <si>
    <t xml:space="preserve">    2. Materijalni troškovi (117 do 119)</t>
  </si>
  <si>
    <t xml:space="preserve">   3. Troškovi osoblja (121 do 123)</t>
  </si>
  <si>
    <t xml:space="preserve">   6. Vrijednosno usklađivanje (127+128)</t>
  </si>
  <si>
    <t>III. FINANCIJSKI PRIHODI (132 do 136)</t>
  </si>
  <si>
    <t>IV. FINANCIJSKI RASHODI (138 do 141)</t>
  </si>
  <si>
    <t>IX.  UKUPNI PRIHODI (111+131+142 + 144)</t>
  </si>
  <si>
    <t>X.   UKUPNI RASHODI (114+137+143 + 145)</t>
  </si>
  <si>
    <t>XI.  DOBIT ILI GUBITAK PRIJE OPOREZIVANJA (146-147)</t>
  </si>
  <si>
    <t>XIII. DOBIT ILI GUBITAK RAZDOBLJA (148-151)</t>
  </si>
  <si>
    <t>239-2194</t>
  </si>
  <si>
    <t>PRIŠTINA, KOSOVO</t>
  </si>
  <si>
    <t>02940272</t>
  </si>
  <si>
    <t>5149991</t>
  </si>
  <si>
    <t>6159214</t>
  </si>
  <si>
    <t>70534592</t>
  </si>
  <si>
    <t>1331973</t>
  </si>
  <si>
    <t>5048257</t>
  </si>
  <si>
    <t>6946232</t>
  </si>
  <si>
    <t>202656973</t>
  </si>
  <si>
    <t>U izvještajnom razdoblju bilo je manjeg trgovanja dionicama Dukat-a.</t>
  </si>
  <si>
    <t>7. Opis proizvoda ili usluga</t>
  </si>
  <si>
    <t>8. Operativni i ostali troškovi</t>
  </si>
  <si>
    <t>9. Dobit ili gubitak</t>
  </si>
  <si>
    <t>10. Likvidnost</t>
  </si>
  <si>
    <t>11. Promjene računovodstvenih politika</t>
  </si>
  <si>
    <t>12. Pravna pitanja</t>
  </si>
  <si>
    <t>SOFIJA,  BUGARSKA</t>
  </si>
  <si>
    <t>LA LOG d.o.o.</t>
  </si>
  <si>
    <t xml:space="preserve">KIM Mljekara d.o.o. </t>
  </si>
  <si>
    <t>B.P.A.C. Auto d.o.o.</t>
  </si>
  <si>
    <t>DUKAT S d.o.o.</t>
  </si>
  <si>
    <t>LACTALIS MK doel</t>
  </si>
  <si>
    <t>LACTALIS MK LOGISTIKA doel</t>
  </si>
  <si>
    <t>LACTALIS PRIŠTINA d.o.o.</t>
  </si>
  <si>
    <t>SOMBOLED d.o.o.</t>
  </si>
  <si>
    <t>LACTALIS BH d.o.o.</t>
  </si>
  <si>
    <t>KLARIĆ BISERKA</t>
  </si>
  <si>
    <t>BILJEŠKE UZ FINANCIJSKE IZVJEŠTAJE</t>
  </si>
  <si>
    <t>U izvještajnom razdoblju bilo je manjeg trgovanja dionicama DUKAT-a.</t>
  </si>
  <si>
    <t>U izvještajnom razdoblju niije bilo statusnih promjena pripajanja ili spajanja u DUKAT Grupi.</t>
  </si>
  <si>
    <t xml:space="preserve">Također se rezerviraju troškovi za rizike po sudskim sporovima i drugim mogućim budućim troškovima. </t>
  </si>
  <si>
    <t>7. Prihodi po djelatnostima / segmentima</t>
  </si>
  <si>
    <t>Poslovni prihodi po segmentima, nemaju značajnija odstupanja u odnosu na planirane prihode.</t>
  </si>
  <si>
    <t>8. Opis proizvoda ili usluga</t>
  </si>
  <si>
    <t>9. Operativni i ostali troškovi</t>
  </si>
  <si>
    <t>10. Dobit ili gubitak</t>
  </si>
  <si>
    <t>11. Likvidnost</t>
  </si>
  <si>
    <t>12. Promjene računovodstvenih politika</t>
  </si>
  <si>
    <t>13. Pravna pitanja</t>
  </si>
  <si>
    <t>TEKUĆE RAZDOBLJE</t>
  </si>
  <si>
    <t>PRETHODNO RAZDOBLJE</t>
  </si>
  <si>
    <t>Financijski prihodi</t>
  </si>
  <si>
    <t>Kumulativ</t>
  </si>
  <si>
    <t xml:space="preserve">FONTANA ALEN, Direktor </t>
  </si>
  <si>
    <t>PPM Tuzla d.d.</t>
  </si>
  <si>
    <t>20092335</t>
  </si>
  <si>
    <t>ZAGREB,  HRVATSTKA</t>
  </si>
  <si>
    <t>SESVETE, HRVATSKA</t>
  </si>
  <si>
    <t>KARLOVAC, HRVATSKA</t>
  </si>
  <si>
    <t>LJUBLJANA, SLOVENIJA</t>
  </si>
  <si>
    <t>SKOPJE , MAKEDONIJA</t>
  </si>
  <si>
    <t>BITOLA, MAKEDONIJA</t>
  </si>
  <si>
    <t>GRADAČAC, BOSNA I HERCEGOVINA</t>
  </si>
  <si>
    <t>TUZLA, BOSNA I HERCEGOVINA</t>
  </si>
  <si>
    <t>INMER  d.o.o.</t>
  </si>
  <si>
    <t>LACTALIS BULGARIA  eood</t>
  </si>
  <si>
    <t>Financijski prihodi tromjesečje</t>
  </si>
  <si>
    <t>biserka.klaric@hr.lactalis.com</t>
  </si>
  <si>
    <t xml:space="preserve">Prethodno razdoblje </t>
  </si>
  <si>
    <t xml:space="preserve">Tekuće razdoblje </t>
  </si>
  <si>
    <t>U izvještajnom razdoblju nije bilo statusnih promjena pripajanja ili spajanja u Dukat Grupi.</t>
  </si>
  <si>
    <t>1.1.2018.</t>
  </si>
  <si>
    <t>LJUBLJANSKE MLEKARNE d.o.o.</t>
  </si>
  <si>
    <t>LACTALIS MK MLEKARNICA doel</t>
  </si>
  <si>
    <t>U odnosu na isto razdoblje pošle godine raste prihod na domaćem i ino tržištu ostvaren prodajom vlastitih proizvoda,</t>
  </si>
  <si>
    <t>trgovačke robe i usluga.</t>
  </si>
  <si>
    <t>Financijski rashodi (kamate i tečajne razlike) u odnosu na isto razdoblje prošle godine niži su za 0,7 mil.kn</t>
  </si>
  <si>
    <t>31.12.2018.</t>
  </si>
  <si>
    <t>Zarada po dionici u 2018. godini ostvarena je u svoti od 51,76 kn, u istom razdoblju prošle godine ona iznosi 44,09 kuna.</t>
  </si>
  <si>
    <t>Zarada po dionici u tromjesečju 2018. godini ostvarena je u svoti od 6,50 kn, u istom razdoblju prošle godine ona iznosi 6,07 kuna.</t>
  </si>
  <si>
    <t>Poslovni prihodi u odnosu na isto razdoblje prošle godine veći su za 178,0 mil kn ili 4,8%.</t>
  </si>
  <si>
    <t>I u tromjesečju veći su za 67,1 mil kn ili 7,1% u odnosu na isto razdoblje prošle godine.</t>
  </si>
  <si>
    <t>Financijski prihodi u izvještajnom razdoblju kumulativno su viši u odnosu na isto razdoblje prošle godine za 0,058 mil kn (kamate</t>
  </si>
  <si>
    <t>i tečajne razlike), a u tromjesečju su viši za 0,072 mil kn u odnosu na isto razdoblje prošle godine.</t>
  </si>
  <si>
    <t>Poslovni rashodi u odnosu na isto razdoblje prošle godine veći su za 157,4 mil kn 4,5%, a u tromjesečju</t>
  </si>
  <si>
    <t>veći su za 70,4 mil kn ili 7,7% u odnosu na isto razdoblje prošle godine.</t>
  </si>
  <si>
    <t>U tromjesečju financijski rashodi veći su za 0,002 mil u odnosu na isto razdoblje prošle godine.</t>
  </si>
  <si>
    <t>Ostvarena neto dobit iznosi 155,3 mil kn i veća je u odnosu na isto razdoblje prošle godine za 23,0 mil kn</t>
  </si>
  <si>
    <t>Ostvarena neto dobit tromjesečja iznosi 19,5 mil kn i veća je u odnosu na isto razdoblje prošle godine za 1,3 mil kn.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</si>
</sst>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%"/>
    <numFmt numFmtId="195" formatCode="0.00000"/>
    <numFmt numFmtId="196" formatCode="0.0000"/>
    <numFmt numFmtId="197" formatCode="0.000"/>
    <numFmt numFmtId="198" formatCode="#,##0.00_ ;\-#,##0.00\ "/>
    <numFmt numFmtId="199" formatCode="#,##0.000"/>
    <numFmt numFmtId="200" formatCode="#,##0.0,,"/>
    <numFmt numFmtId="201" formatCode="#,##0,"/>
    <numFmt numFmtId="202" formatCode="#,##0,,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3" fillId="0" borderId="15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 vertical="center" wrapText="1"/>
      <protection hidden="1"/>
    </xf>
    <xf numFmtId="0" fontId="12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/>
      <protection hidden="1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>
      <alignment/>
      <protection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16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7" xfId="53" applyFont="1" applyBorder="1" applyAlignment="1" applyProtection="1">
      <alignment/>
      <protection hidden="1"/>
    </xf>
    <xf numFmtId="0" fontId="3" fillId="0" borderId="17" xfId="53" applyFont="1" applyBorder="1" applyAlignment="1">
      <alignment/>
      <protection/>
    </xf>
    <xf numFmtId="0" fontId="9" fillId="0" borderId="0" xfId="61">
      <alignment vertical="top"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2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3" fillId="0" borderId="16" xfId="53" applyFont="1" applyBorder="1" applyAlignment="1">
      <alignment/>
      <protection/>
    </xf>
    <xf numFmtId="0" fontId="3" fillId="0" borderId="21" xfId="53" applyFont="1" applyBorder="1" applyAlignment="1">
      <alignment/>
      <protection/>
    </xf>
    <xf numFmtId="0" fontId="3" fillId="0" borderId="22" xfId="53" applyFont="1" applyFill="1" applyBorder="1" applyAlignment="1" applyProtection="1">
      <alignment horizontal="left" vertical="center" wrapText="1"/>
      <protection hidden="1"/>
    </xf>
    <xf numFmtId="0" fontId="3" fillId="0" borderId="15" xfId="53" applyFont="1" applyFill="1" applyBorder="1" applyAlignment="1" applyProtection="1">
      <alignment vertical="center"/>
      <protection hidden="1"/>
    </xf>
    <xf numFmtId="0" fontId="3" fillId="0" borderId="22" xfId="53" applyFont="1" applyBorder="1" applyAlignment="1" applyProtection="1">
      <alignment horizontal="left" vertical="center" wrapText="1"/>
      <protection hidden="1"/>
    </xf>
    <xf numFmtId="0" fontId="3" fillId="0" borderId="15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/>
      <protection hidden="1"/>
    </xf>
    <xf numFmtId="0" fontId="3" fillId="0" borderId="22" xfId="53" applyFont="1" applyFill="1" applyBorder="1" applyAlignment="1" applyProtection="1">
      <alignment/>
      <protection hidden="1"/>
    </xf>
    <xf numFmtId="0" fontId="3" fillId="0" borderId="22" xfId="53" applyFont="1" applyBorder="1" applyAlignment="1" applyProtection="1">
      <alignment wrapText="1"/>
      <protection hidden="1"/>
    </xf>
    <xf numFmtId="0" fontId="3" fillId="0" borderId="15" xfId="53" applyFont="1" applyBorder="1" applyAlignment="1" applyProtection="1">
      <alignment horizontal="right"/>
      <protection hidden="1"/>
    </xf>
    <xf numFmtId="0" fontId="3" fillId="0" borderId="22" xfId="53" applyFont="1" applyBorder="1" applyAlignment="1" applyProtection="1">
      <alignment/>
      <protection hidden="1"/>
    </xf>
    <xf numFmtId="0" fontId="3" fillId="0" borderId="15" xfId="53" applyFont="1" applyBorder="1" applyAlignment="1" applyProtection="1">
      <alignment horizontal="right" wrapText="1"/>
      <protection hidden="1"/>
    </xf>
    <xf numFmtId="0" fontId="2" fillId="0" borderId="22" xfId="53" applyFont="1" applyFill="1" applyBorder="1" applyAlignment="1" applyProtection="1">
      <alignment horizontal="right" vertical="center"/>
      <protection hidden="1" locked="0"/>
    </xf>
    <xf numFmtId="0" fontId="3" fillId="0" borderId="22" xfId="53" applyFont="1" applyBorder="1" applyAlignment="1" applyProtection="1">
      <alignment vertical="top"/>
      <protection hidden="1"/>
    </xf>
    <xf numFmtId="0" fontId="3" fillId="0" borderId="22" xfId="53" applyFont="1" applyBorder="1" applyAlignment="1" applyProtection="1">
      <alignment horizontal="left" vertical="top" wrapText="1"/>
      <protection hidden="1"/>
    </xf>
    <xf numFmtId="0" fontId="3" fillId="0" borderId="15" xfId="53" applyFont="1" applyBorder="1" applyAlignment="1">
      <alignment/>
      <protection/>
    </xf>
    <xf numFmtId="0" fontId="3" fillId="0" borderId="15" xfId="53" applyFont="1" applyBorder="1" applyAlignment="1" applyProtection="1">
      <alignment horizontal="right" vertical="top"/>
      <protection hidden="1"/>
    </xf>
    <xf numFmtId="0" fontId="3" fillId="0" borderId="15" xfId="53" applyFont="1" applyBorder="1" applyAlignment="1" applyProtection="1">
      <alignment horizontal="left" vertical="top"/>
      <protection hidden="1"/>
    </xf>
    <xf numFmtId="0" fontId="3" fillId="0" borderId="22" xfId="53" applyFont="1" applyBorder="1" applyAlignment="1" applyProtection="1">
      <alignment horizontal="left"/>
      <protection hidden="1"/>
    </xf>
    <xf numFmtId="0" fontId="3" fillId="0" borderId="21" xfId="53" applyFont="1" applyBorder="1" applyAlignment="1" applyProtection="1">
      <alignment/>
      <protection hidden="1"/>
    </xf>
    <xf numFmtId="0" fontId="3" fillId="0" borderId="15" xfId="53" applyFont="1" applyBorder="1" applyAlignment="1" applyProtection="1">
      <alignment horizontal="left"/>
      <protection hidden="1"/>
    </xf>
    <xf numFmtId="0" fontId="3" fillId="0" borderId="22" xfId="53" applyFont="1" applyFill="1" applyBorder="1" applyAlignment="1" applyProtection="1">
      <alignment vertical="center"/>
      <protection hidden="1"/>
    </xf>
    <xf numFmtId="0" fontId="13" fillId="0" borderId="22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2" xfId="61" applyBorder="1" applyAlignment="1">
      <alignment/>
      <protection/>
    </xf>
    <xf numFmtId="0" fontId="2" fillId="0" borderId="15" xfId="53" applyFont="1" applyBorder="1" applyAlignment="1" applyProtection="1">
      <alignment vertical="center"/>
      <protection hidden="1"/>
    </xf>
    <xf numFmtId="0" fontId="3" fillId="0" borderId="23" xfId="53" applyFont="1" applyBorder="1" applyAlignment="1" applyProtection="1">
      <alignment/>
      <protection hidden="1"/>
    </xf>
    <xf numFmtId="0" fontId="3" fillId="0" borderId="24" xfId="53" applyFont="1" applyFill="1" applyBorder="1" applyAlignment="1" applyProtection="1">
      <alignment horizontal="right" vertical="top" wrapText="1"/>
      <protection hidden="1"/>
    </xf>
    <xf numFmtId="0" fontId="3" fillId="0" borderId="25" xfId="53" applyFont="1" applyFill="1" applyBorder="1" applyAlignment="1" applyProtection="1">
      <alignment horizontal="right" vertical="top" wrapText="1"/>
      <protection hidden="1"/>
    </xf>
    <xf numFmtId="0" fontId="3" fillId="0" borderId="25" xfId="53" applyFont="1" applyFill="1" applyBorder="1" applyAlignment="1" applyProtection="1">
      <alignment/>
      <protection hidden="1"/>
    </xf>
    <xf numFmtId="0" fontId="3" fillId="0" borderId="26" xfId="53" applyFont="1" applyFill="1" applyBorder="1" applyAlignment="1" applyProtection="1">
      <alignment/>
      <protection hidden="1"/>
    </xf>
    <xf numFmtId="14" fontId="2" fillId="0" borderId="19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18" xfId="53" applyNumberFormat="1" applyFont="1" applyFill="1" applyBorder="1" applyAlignment="1" applyProtection="1">
      <alignment horizontal="center" vertical="center"/>
      <protection hidden="1" locked="0"/>
    </xf>
    <xf numFmtId="3" fontId="2" fillId="0" borderId="18" xfId="53" applyNumberFormat="1" applyFont="1" applyFill="1" applyBorder="1" applyAlignment="1" applyProtection="1">
      <alignment horizontal="right" vertical="center"/>
      <protection hidden="1" locked="0"/>
    </xf>
    <xf numFmtId="0" fontId="2" fillId="0" borderId="18" xfId="53" applyFont="1" applyFill="1" applyBorder="1" applyAlignment="1" applyProtection="1">
      <alignment horizontal="center" vertical="center"/>
      <protection hidden="1" locked="0"/>
    </xf>
    <xf numFmtId="49" fontId="2" fillId="0" borderId="18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3" applyFont="1">
      <alignment vertical="top"/>
      <protection/>
    </xf>
    <xf numFmtId="0" fontId="0" fillId="0" borderId="0" xfId="53" applyFont="1">
      <alignment vertical="top"/>
      <protection/>
    </xf>
    <xf numFmtId="0" fontId="0" fillId="0" borderId="0" xfId="52" applyFont="1" applyFill="1" applyBorder="1" applyAlignment="1">
      <alignment horizontal="left" vertical="top"/>
      <protection/>
    </xf>
    <xf numFmtId="0" fontId="0" fillId="0" borderId="0" xfId="60" applyFont="1">
      <alignment vertical="top"/>
      <protection/>
    </xf>
    <xf numFmtId="0" fontId="7" fillId="0" borderId="0" xfId="52" applyFont="1" applyFill="1" applyBorder="1" applyAlignment="1">
      <alignment horizontal="left" vertical="top"/>
      <protection/>
    </xf>
    <xf numFmtId="0" fontId="9" fillId="0" borderId="0" xfId="60">
      <alignment vertical="top"/>
      <protection/>
    </xf>
    <xf numFmtId="0" fontId="7" fillId="0" borderId="0" xfId="60" applyFont="1">
      <alignment vertical="top"/>
      <protection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2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60" applyFont="1" applyFill="1">
      <alignment vertical="top"/>
      <protection/>
    </xf>
    <xf numFmtId="3" fontId="7" fillId="0" borderId="0" xfId="52" applyNumberFormat="1" applyFont="1" applyFill="1" applyBorder="1" applyAlignment="1">
      <alignment horizontal="left" vertical="top"/>
      <protection/>
    </xf>
    <xf numFmtId="0" fontId="3" fillId="0" borderId="0" xfId="60" applyFont="1" applyBorder="1" applyAlignment="1" applyProtection="1">
      <alignment horizontal="right"/>
      <protection hidden="1"/>
    </xf>
    <xf numFmtId="0" fontId="3" fillId="0" borderId="0" xfId="60" applyFont="1" applyBorder="1" applyAlignment="1" applyProtection="1">
      <alignment vertical="top"/>
      <protection hidden="1"/>
    </xf>
    <xf numFmtId="0" fontId="3" fillId="0" borderId="0" xfId="60" applyFont="1" applyBorder="1" applyAlignment="1" applyProtection="1">
      <alignment vertical="top" wrapText="1"/>
      <protection hidden="1"/>
    </xf>
    <xf numFmtId="0" fontId="3" fillId="0" borderId="0" xfId="60" applyFont="1" applyBorder="1" applyAlignment="1" applyProtection="1">
      <alignment wrapText="1"/>
      <protection hidden="1"/>
    </xf>
    <xf numFmtId="0" fontId="3" fillId="0" borderId="0" xfId="60" applyFont="1" applyBorder="1" applyProtection="1">
      <alignment vertical="top"/>
      <protection hidden="1"/>
    </xf>
    <xf numFmtId="0" fontId="3" fillId="0" borderId="0" xfId="60" applyFont="1" applyAlignment="1" applyProtection="1">
      <alignment horizontal="left" vertical="top" indent="2"/>
      <protection hidden="1"/>
    </xf>
    <xf numFmtId="0" fontId="3" fillId="0" borderId="0" xfId="60" applyFont="1" applyAlignment="1" applyProtection="1">
      <alignment horizontal="left" vertical="top" wrapText="1" indent="2"/>
      <protection hidden="1"/>
    </xf>
    <xf numFmtId="0" fontId="3" fillId="0" borderId="0" xfId="60" applyFont="1" applyBorder="1" applyAlignment="1" applyProtection="1">
      <alignment horizontal="right" vertical="top"/>
      <protection hidden="1"/>
    </xf>
    <xf numFmtId="0" fontId="3" fillId="0" borderId="0" xfId="60" applyFont="1" applyBorder="1" applyAlignment="1" applyProtection="1">
      <alignment horizontal="center" vertical="top"/>
      <protection hidden="1"/>
    </xf>
    <xf numFmtId="0" fontId="3" fillId="0" borderId="0" xfId="60" applyFont="1" applyBorder="1" applyAlignment="1" applyProtection="1">
      <alignment horizontal="center"/>
      <protection hidden="1"/>
    </xf>
    <xf numFmtId="194" fontId="0" fillId="0" borderId="0" xfId="55" applyNumberFormat="1" applyFont="1" applyFill="1" applyBorder="1" applyAlignment="1">
      <alignment horizontal="left" vertical="top"/>
    </xf>
    <xf numFmtId="3" fontId="0" fillId="0" borderId="0" xfId="55" applyNumberFormat="1" applyFont="1" applyFill="1" applyBorder="1" applyAlignment="1">
      <alignment horizontal="left" vertical="top"/>
    </xf>
    <xf numFmtId="4" fontId="0" fillId="0" borderId="0" xfId="52" applyNumberFormat="1" applyFont="1" applyFill="1" applyBorder="1" applyAlignment="1">
      <alignment horizontal="left" vertical="top"/>
      <protection/>
    </xf>
    <xf numFmtId="0" fontId="9" fillId="0" borderId="0" xfId="61" applyFont="1" applyFill="1" applyAlignment="1">
      <alignment/>
      <protection/>
    </xf>
    <xf numFmtId="3" fontId="6" fillId="0" borderId="27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9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8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vertical="center"/>
    </xf>
    <xf numFmtId="3" fontId="0" fillId="0" borderId="29" xfId="0" applyNumberFormat="1" applyFill="1" applyBorder="1" applyAlignment="1">
      <alignment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10" fillId="0" borderId="0" xfId="61" applyFont="1" applyAlignment="1">
      <alignment/>
      <protection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54">
      <alignment/>
      <protection/>
    </xf>
    <xf numFmtId="0" fontId="9" fillId="0" borderId="0" xfId="61" applyAlignment="1">
      <alignment/>
      <protection/>
    </xf>
    <xf numFmtId="0" fontId="20" fillId="0" borderId="0" xfId="61" applyFont="1" applyAlignment="1">
      <alignment/>
      <protection/>
    </xf>
    <xf numFmtId="0" fontId="0" fillId="0" borderId="0" xfId="54" applyFont="1" applyFill="1">
      <alignment/>
      <protection/>
    </xf>
    <xf numFmtId="0" fontId="0" fillId="0" borderId="0" xfId="61" applyFont="1" applyAlignment="1">
      <alignment/>
      <protection/>
    </xf>
    <xf numFmtId="3" fontId="3" fillId="0" borderId="0" xfId="53" applyNumberFormat="1" applyFont="1" applyAlignment="1">
      <alignment/>
      <protection/>
    </xf>
    <xf numFmtId="4" fontId="9" fillId="0" borderId="0" xfId="61" applyNumberFormat="1" applyAlignment="1">
      <alignment/>
      <protection/>
    </xf>
    <xf numFmtId="3" fontId="0" fillId="33" borderId="0" xfId="54" applyNumberFormat="1" applyFill="1">
      <alignment/>
      <protection/>
    </xf>
    <xf numFmtId="194" fontId="0" fillId="33" borderId="0" xfId="55" applyNumberFormat="1" applyFont="1" applyFill="1" applyAlignment="1">
      <alignment/>
    </xf>
    <xf numFmtId="3" fontId="0" fillId="34" borderId="0" xfId="54" applyNumberFormat="1" applyFill="1">
      <alignment/>
      <protection/>
    </xf>
    <xf numFmtId="194" fontId="0" fillId="34" borderId="0" xfId="55" applyNumberFormat="1" applyFont="1" applyFill="1" applyAlignment="1">
      <alignment/>
    </xf>
    <xf numFmtId="0" fontId="0" fillId="34" borderId="0" xfId="54" applyFill="1">
      <alignment/>
      <protection/>
    </xf>
    <xf numFmtId="0" fontId="0" fillId="33" borderId="0" xfId="54" applyFill="1">
      <alignment/>
      <protection/>
    </xf>
    <xf numFmtId="0" fontId="0" fillId="9" borderId="0" xfId="54" applyFill="1">
      <alignment/>
      <protection/>
    </xf>
    <xf numFmtId="3" fontId="0" fillId="9" borderId="0" xfId="54" applyNumberFormat="1" applyFill="1">
      <alignment/>
      <protection/>
    </xf>
    <xf numFmtId="194" fontId="0" fillId="9" borderId="0" xfId="55" applyNumberFormat="1" applyFont="1" applyFill="1" applyAlignment="1">
      <alignment/>
    </xf>
    <xf numFmtId="0" fontId="0" fillId="12" borderId="0" xfId="54" applyFont="1" applyFill="1">
      <alignment/>
      <protection/>
    </xf>
    <xf numFmtId="3" fontId="0" fillId="12" borderId="0" xfId="54" applyNumberFormat="1" applyFill="1">
      <alignment/>
      <protection/>
    </xf>
    <xf numFmtId="194" fontId="0" fillId="12" borderId="0" xfId="55" applyNumberFormat="1" applyFont="1" applyFill="1" applyAlignment="1">
      <alignment/>
    </xf>
    <xf numFmtId="183" fontId="0" fillId="12" borderId="0" xfId="54" applyNumberFormat="1" applyFill="1">
      <alignment/>
      <protection/>
    </xf>
    <xf numFmtId="0" fontId="0" fillId="35" borderId="0" xfId="0" applyFill="1" applyAlignment="1">
      <alignment/>
    </xf>
    <xf numFmtId="3" fontId="0" fillId="35" borderId="0" xfId="54" applyNumberFormat="1" applyFill="1">
      <alignment/>
      <protection/>
    </xf>
    <xf numFmtId="194" fontId="0" fillId="35" borderId="0" xfId="55" applyNumberFormat="1" applyFont="1" applyFill="1" applyAlignment="1">
      <alignment/>
    </xf>
    <xf numFmtId="183" fontId="0" fillId="35" borderId="0" xfId="54" applyNumberFormat="1" applyFill="1">
      <alignment/>
      <protection/>
    </xf>
    <xf numFmtId="0" fontId="9" fillId="0" borderId="0" xfId="61" applyFont="1" applyFill="1" applyAlignment="1">
      <alignment horizontal="right"/>
      <protection/>
    </xf>
    <xf numFmtId="0" fontId="9" fillId="0" borderId="0" xfId="61" applyAlignment="1">
      <alignment horizontal="right"/>
      <protection/>
    </xf>
    <xf numFmtId="3" fontId="0" fillId="0" borderId="0" xfId="52" applyNumberFormat="1" applyFont="1" applyFill="1" applyBorder="1" applyAlignment="1">
      <alignment horizontal="left" vertical="top"/>
      <protection/>
    </xf>
    <xf numFmtId="200" fontId="0" fillId="0" borderId="0" xfId="55" applyNumberFormat="1" applyFont="1" applyFill="1" applyBorder="1" applyAlignment="1">
      <alignment horizontal="left" vertical="top"/>
    </xf>
    <xf numFmtId="4" fontId="1" fillId="0" borderId="10" xfId="0" applyNumberFormat="1" applyFon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88" fontId="7" fillId="0" borderId="0" xfId="0" applyNumberFormat="1" applyFont="1" applyFill="1" applyAlignment="1">
      <alignment/>
    </xf>
    <xf numFmtId="197" fontId="0" fillId="0" borderId="0" xfId="54" applyNumberFormat="1">
      <alignment/>
      <protection/>
    </xf>
    <xf numFmtId="197" fontId="0" fillId="12" borderId="0" xfId="54" applyNumberFormat="1" applyFill="1">
      <alignment/>
      <protection/>
    </xf>
    <xf numFmtId="199" fontId="0" fillId="34" borderId="0" xfId="54" applyNumberFormat="1" applyFill="1">
      <alignment/>
      <protection/>
    </xf>
    <xf numFmtId="0" fontId="2" fillId="36" borderId="24" xfId="60" applyFont="1" applyFill="1" applyBorder="1" applyAlignment="1" applyProtection="1">
      <alignment horizontal="right" vertical="center"/>
      <protection hidden="1" locked="0"/>
    </xf>
    <xf numFmtId="0" fontId="3" fillId="0" borderId="25" xfId="60" applyFont="1" applyBorder="1" applyAlignment="1">
      <alignment/>
      <protection/>
    </xf>
    <xf numFmtId="0" fontId="3" fillId="0" borderId="26" xfId="60" applyFont="1" applyBorder="1" applyAlignment="1">
      <alignment/>
      <protection/>
    </xf>
    <xf numFmtId="49" fontId="2" fillId="36" borderId="24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60" applyNumberFormat="1" applyFont="1" applyBorder="1" applyAlignment="1" applyProtection="1">
      <alignment horizontal="center" vertical="center"/>
      <protection hidden="1" locked="0"/>
    </xf>
    <xf numFmtId="0" fontId="3" fillId="0" borderId="0" xfId="60" applyFont="1" applyBorder="1" applyAlignment="1" applyProtection="1">
      <alignment vertical="top" wrapText="1"/>
      <protection hidden="1"/>
    </xf>
    <xf numFmtId="0" fontId="3" fillId="0" borderId="0" xfId="60" applyFont="1" applyBorder="1" applyAlignment="1" applyProtection="1">
      <alignment wrapText="1"/>
      <protection hidden="1"/>
    </xf>
    <xf numFmtId="0" fontId="3" fillId="0" borderId="15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15" xfId="53" applyFont="1" applyBorder="1" applyAlignment="1" applyProtection="1">
      <alignment horizontal="right" wrapText="1"/>
      <protection hidden="1"/>
    </xf>
    <xf numFmtId="49" fontId="2" fillId="0" borderId="24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3" applyFont="1" applyFill="1" applyBorder="1" applyAlignment="1" applyProtection="1">
      <alignment horizontal="left" vertical="center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2" xfId="53" applyFont="1" applyFill="1" applyBorder="1" applyAlignment="1" applyProtection="1">
      <alignment horizontal="left" vertical="center" wrapText="1"/>
      <protection hidden="1"/>
    </xf>
    <xf numFmtId="0" fontId="11" fillId="0" borderId="15" xfId="53" applyFont="1" applyBorder="1" applyAlignment="1" applyProtection="1">
      <alignment horizontal="center" vertical="center" wrapText="1"/>
      <protection hidden="1"/>
    </xf>
    <xf numFmtId="0" fontId="11" fillId="0" borderId="0" xfId="53" applyFont="1" applyBorder="1" applyAlignment="1" applyProtection="1">
      <alignment horizontal="center" vertical="center" wrapText="1"/>
      <protection hidden="1"/>
    </xf>
    <xf numFmtId="0" fontId="11" fillId="0" borderId="22" xfId="53" applyFont="1" applyBorder="1" applyAlignment="1" applyProtection="1">
      <alignment horizontal="center" vertical="center" wrapText="1"/>
      <protection hidden="1"/>
    </xf>
    <xf numFmtId="0" fontId="3" fillId="0" borderId="15" xfId="53" applyFont="1" applyBorder="1" applyAlignment="1" applyProtection="1">
      <alignment horizontal="right" vertical="center"/>
      <protection hidden="1"/>
    </xf>
    <xf numFmtId="0" fontId="3" fillId="0" borderId="22" xfId="53" applyFont="1" applyBorder="1" applyAlignment="1" applyProtection="1">
      <alignment horizontal="right"/>
      <protection hidden="1"/>
    </xf>
    <xf numFmtId="0" fontId="1" fillId="0" borderId="15" xfId="53" applyFont="1" applyBorder="1" applyAlignment="1" applyProtection="1">
      <alignment horizontal="right" vertical="center" wrapText="1"/>
      <protection hidden="1"/>
    </xf>
    <xf numFmtId="0" fontId="1" fillId="0" borderId="22" xfId="53" applyFont="1" applyBorder="1" applyAlignment="1" applyProtection="1">
      <alignment horizontal="right" wrapText="1"/>
      <protection hidden="1"/>
    </xf>
    <xf numFmtId="0" fontId="19" fillId="36" borderId="24" xfId="35" applyFont="1" applyFill="1" applyBorder="1" applyAlignment="1" applyProtection="1">
      <alignment/>
      <protection hidden="1" locked="0"/>
    </xf>
    <xf numFmtId="0" fontId="2" fillId="0" borderId="25" xfId="60" applyFont="1" applyBorder="1" applyAlignment="1" applyProtection="1">
      <alignment/>
      <protection hidden="1" locked="0"/>
    </xf>
    <xf numFmtId="0" fontId="2" fillId="0" borderId="26" xfId="60" applyFont="1" applyBorder="1" applyAlignment="1" applyProtection="1">
      <alignment/>
      <protection hidden="1" locked="0"/>
    </xf>
    <xf numFmtId="0" fontId="2" fillId="0" borderId="24" xfId="53" applyFont="1" applyFill="1" applyBorder="1" applyAlignment="1" applyProtection="1">
      <alignment horizontal="left" vertical="center"/>
      <protection hidden="1" locked="0"/>
    </xf>
    <xf numFmtId="0" fontId="3" fillId="0" borderId="25" xfId="53" applyFont="1" applyFill="1" applyBorder="1" applyAlignment="1">
      <alignment horizontal="left" vertical="center"/>
      <protection/>
    </xf>
    <xf numFmtId="0" fontId="3" fillId="0" borderId="26" xfId="53" applyFont="1" applyFill="1" applyBorder="1" applyAlignment="1">
      <alignment horizontal="left" vertical="center"/>
      <protection/>
    </xf>
    <xf numFmtId="1" fontId="2" fillId="0" borderId="24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6" xfId="53" applyNumberFormat="1" applyFont="1" applyFill="1" applyBorder="1" applyAlignment="1" applyProtection="1">
      <alignment horizontal="center" vertical="center"/>
      <protection hidden="1" locked="0"/>
    </xf>
    <xf numFmtId="0" fontId="2" fillId="36" borderId="25" xfId="60" applyFont="1" applyFill="1" applyBorder="1" applyAlignment="1" applyProtection="1">
      <alignment horizontal="right" vertical="center"/>
      <protection hidden="1" locked="0"/>
    </xf>
    <xf numFmtId="0" fontId="2" fillId="36" borderId="26" xfId="60" applyFont="1" applyFill="1" applyBorder="1" applyAlignment="1" applyProtection="1">
      <alignment horizontal="right" vertical="center"/>
      <protection hidden="1" locked="0"/>
    </xf>
    <xf numFmtId="0" fontId="3" fillId="0" borderId="25" xfId="53" applyFont="1" applyFill="1" applyBorder="1" applyAlignment="1">
      <alignment horizontal="left"/>
      <protection/>
    </xf>
    <xf numFmtId="0" fontId="3" fillId="0" borderId="26" xfId="53" applyFont="1" applyFill="1" applyBorder="1" applyAlignment="1">
      <alignment horizontal="left"/>
      <protection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16" xfId="53" applyFont="1" applyBorder="1" applyAlignment="1" applyProtection="1">
      <alignment horizontal="center"/>
      <protection hidden="1"/>
    </xf>
    <xf numFmtId="0" fontId="3" fillId="0" borderId="0" xfId="60" applyFont="1" applyBorder="1" applyAlignment="1" applyProtection="1">
      <alignment horizontal="center" vertical="top"/>
      <protection hidden="1"/>
    </xf>
    <xf numFmtId="0" fontId="3" fillId="0" borderId="0" xfId="60" applyFont="1" applyBorder="1" applyAlignment="1" applyProtection="1">
      <alignment horizontal="center"/>
      <protection hidden="1"/>
    </xf>
    <xf numFmtId="0" fontId="10" fillId="0" borderId="30" xfId="53" applyFont="1" applyBorder="1" applyAlignment="1">
      <alignment/>
      <protection/>
    </xf>
    <xf numFmtId="0" fontId="10" fillId="0" borderId="16" xfId="53" applyFont="1" applyBorder="1" applyAlignment="1">
      <alignment/>
      <protection/>
    </xf>
    <xf numFmtId="0" fontId="3" fillId="0" borderId="15" xfId="53" applyFont="1" applyBorder="1" applyAlignment="1" applyProtection="1">
      <alignment horizontal="center" vertical="center"/>
      <protection hidden="1"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center"/>
      <protection/>
    </xf>
    <xf numFmtId="0" fontId="3" fillId="0" borderId="0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>
      <alignment horizontal="center"/>
      <protection/>
    </xf>
    <xf numFmtId="0" fontId="3" fillId="0" borderId="22" xfId="53" applyFont="1" applyBorder="1" applyAlignment="1">
      <alignment horizontal="center"/>
      <protection/>
    </xf>
    <xf numFmtId="0" fontId="2" fillId="36" borderId="24" xfId="53" applyFont="1" applyFill="1" applyBorder="1" applyAlignment="1" applyProtection="1">
      <alignment horizontal="right" vertical="center"/>
      <protection hidden="1" locked="0"/>
    </xf>
    <xf numFmtId="0" fontId="3" fillId="0" borderId="25" xfId="53" applyFont="1" applyBorder="1" applyAlignment="1">
      <alignment/>
      <protection/>
    </xf>
    <xf numFmtId="0" fontId="3" fillId="0" borderId="26" xfId="53" applyFont="1" applyBorder="1" applyAlignment="1">
      <alignment/>
      <protection/>
    </xf>
    <xf numFmtId="0" fontId="3" fillId="0" borderId="31" xfId="53" applyFont="1" applyBorder="1" applyAlignment="1" applyProtection="1">
      <alignment horizontal="center" vertical="top"/>
      <protection hidden="1"/>
    </xf>
    <xf numFmtId="0" fontId="3" fillId="0" borderId="31" xfId="53" applyFont="1" applyBorder="1" applyAlignment="1">
      <alignment horizontal="center"/>
      <protection/>
    </xf>
    <xf numFmtId="0" fontId="3" fillId="0" borderId="32" xfId="53" applyFont="1" applyBorder="1" applyAlignment="1">
      <alignment/>
      <protection/>
    </xf>
    <xf numFmtId="0" fontId="3" fillId="0" borderId="22" xfId="53" applyFont="1" applyBorder="1" applyAlignment="1" applyProtection="1">
      <alignment horizontal="right" wrapText="1"/>
      <protection hidden="1"/>
    </xf>
    <xf numFmtId="0" fontId="3" fillId="0" borderId="25" xfId="53" applyFont="1" applyFill="1" applyBorder="1" applyAlignment="1">
      <alignment/>
      <protection/>
    </xf>
    <xf numFmtId="0" fontId="3" fillId="0" borderId="26" xfId="53" applyFont="1" applyFill="1" applyBorder="1" applyAlignment="1">
      <alignment/>
      <protection/>
    </xf>
    <xf numFmtId="49" fontId="2" fillId="0" borderId="24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3" applyNumberFormat="1" applyFont="1" applyFill="1" applyBorder="1" applyAlignment="1" applyProtection="1">
      <alignment horizontal="left" vertical="center"/>
      <protection hidden="1" locked="0"/>
    </xf>
    <xf numFmtId="0" fontId="2" fillId="0" borderId="25" xfId="53" applyFont="1" applyFill="1" applyBorder="1" applyAlignment="1" applyProtection="1">
      <alignment horizontal="left" vertical="center"/>
      <protection hidden="1" locked="0"/>
    </xf>
    <xf numFmtId="0" fontId="2" fillId="0" borderId="26" xfId="53" applyFont="1" applyFill="1" applyBorder="1" applyAlignment="1" applyProtection="1">
      <alignment horizontal="left" vertical="center"/>
      <protection hidden="1" locked="0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3" fillId="0" borderId="25" xfId="53" applyFont="1" applyFill="1" applyBorder="1" applyAlignment="1" applyProtection="1">
      <alignment horizontal="center" vertical="top"/>
      <protection hidden="1"/>
    </xf>
    <xf numFmtId="0" fontId="3" fillId="0" borderId="25" xfId="53" applyFont="1" applyFill="1" applyBorder="1" applyAlignment="1" applyProtection="1">
      <alignment horizontal="center"/>
      <protection hidden="1"/>
    </xf>
    <xf numFmtId="49" fontId="4" fillId="36" borderId="24" xfId="35" applyNumberFormat="1" applyFill="1" applyBorder="1" applyAlignment="1" applyProtection="1">
      <alignment horizontal="left" vertical="center"/>
      <protection hidden="1" locked="0"/>
    </xf>
    <xf numFmtId="49" fontId="19" fillId="0" borderId="25" xfId="35" applyNumberFormat="1" applyFont="1" applyBorder="1" applyAlignment="1" applyProtection="1">
      <alignment horizontal="left" vertical="center"/>
      <protection hidden="1" locked="0"/>
    </xf>
    <xf numFmtId="49" fontId="19" fillId="0" borderId="26" xfId="35" applyNumberFormat="1" applyFont="1" applyBorder="1" applyAlignment="1" applyProtection="1">
      <alignment horizontal="left" vertical="center"/>
      <protection hidden="1" locked="0"/>
    </xf>
    <xf numFmtId="49" fontId="2" fillId="36" borderId="24" xfId="60" applyNumberFormat="1" applyFont="1" applyFill="1" applyBorder="1" applyAlignment="1" applyProtection="1">
      <alignment horizontal="left" vertical="center"/>
      <protection hidden="1" locked="0"/>
    </xf>
    <xf numFmtId="49" fontId="2" fillId="0" borderId="25" xfId="60" applyNumberFormat="1" applyFont="1" applyBorder="1" applyAlignment="1" applyProtection="1">
      <alignment horizontal="left" vertical="center"/>
      <protection hidden="1" locked="0"/>
    </xf>
    <xf numFmtId="0" fontId="3" fillId="0" borderId="26" xfId="60" applyFont="1" applyBorder="1" applyAlignment="1">
      <alignment horizontal="left" vertical="center"/>
      <protection/>
    </xf>
    <xf numFmtId="0" fontId="16" fillId="0" borderId="0" xfId="61" applyFont="1" applyBorder="1" applyAlignment="1" applyProtection="1">
      <alignment horizontal="left"/>
      <protection hidden="1"/>
    </xf>
    <xf numFmtId="0" fontId="17" fillId="0" borderId="0" xfId="61" applyFont="1" applyBorder="1" applyAlignment="1">
      <alignment/>
      <protection/>
    </xf>
    <xf numFmtId="0" fontId="9" fillId="0" borderId="22" xfId="61" applyBorder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3" fontId="3" fillId="0" borderId="20" xfId="0" applyNumberFormat="1" applyFont="1" applyFill="1" applyBorder="1" applyAlignment="1">
      <alignment horizontal="left" vertical="center" wrapText="1"/>
    </xf>
    <xf numFmtId="3" fontId="3" fillId="0" borderId="33" xfId="0" applyNumberFormat="1" applyFont="1" applyFill="1" applyBorder="1" applyAlignment="1">
      <alignment horizontal="left" vertical="center" wrapText="1"/>
    </xf>
    <xf numFmtId="3" fontId="3" fillId="0" borderId="34" xfId="0" applyNumberFormat="1" applyFont="1" applyFill="1" applyBorder="1" applyAlignment="1">
      <alignment horizontal="left" vertical="center" wrapText="1"/>
    </xf>
    <xf numFmtId="3" fontId="18" fillId="0" borderId="0" xfId="0" applyNumberFormat="1" applyFont="1" applyFill="1" applyBorder="1" applyAlignment="1">
      <alignment vertical="center" wrapText="1"/>
    </xf>
    <xf numFmtId="3" fontId="1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3" fontId="2" fillId="0" borderId="35" xfId="0" applyNumberFormat="1" applyFont="1" applyFill="1" applyBorder="1" applyAlignment="1">
      <alignment horizontal="left" vertical="center" wrapText="1"/>
    </xf>
    <xf numFmtId="3" fontId="2" fillId="0" borderId="36" xfId="0" applyNumberFormat="1" applyFont="1" applyFill="1" applyBorder="1" applyAlignment="1">
      <alignment horizontal="left" vertical="center" wrapText="1"/>
    </xf>
    <xf numFmtId="3" fontId="2" fillId="0" borderId="37" xfId="0" applyNumberFormat="1" applyFont="1" applyFill="1" applyBorder="1" applyAlignment="1">
      <alignment horizontal="left" vertical="center" wrapText="1"/>
    </xf>
    <xf numFmtId="3" fontId="2" fillId="0" borderId="27" xfId="0" applyNumberFormat="1" applyFont="1" applyFill="1" applyBorder="1" applyAlignment="1">
      <alignment horizontal="left" vertical="center" wrapText="1"/>
    </xf>
    <xf numFmtId="3" fontId="2" fillId="0" borderId="38" xfId="0" applyNumberFormat="1" applyFont="1" applyFill="1" applyBorder="1" applyAlignment="1">
      <alignment horizontal="left" vertical="center" wrapText="1"/>
    </xf>
    <xf numFmtId="3" fontId="0" fillId="0" borderId="38" xfId="0" applyNumberFormat="1" applyFont="1" applyFill="1" applyBorder="1" applyAlignment="1">
      <alignment horizontal="left" vertical="center" wrapText="1"/>
    </xf>
    <xf numFmtId="3" fontId="0" fillId="0" borderId="39" xfId="0" applyNumberFormat="1" applyFont="1" applyFill="1" applyBorder="1" applyAlignment="1">
      <alignment horizontal="left" vertical="center" wrapText="1"/>
    </xf>
    <xf numFmtId="3" fontId="2" fillId="0" borderId="40" xfId="0" applyNumberFormat="1" applyFont="1" applyFill="1" applyBorder="1" applyAlignment="1">
      <alignment horizontal="left" vertical="center" wrapText="1"/>
    </xf>
    <xf numFmtId="3" fontId="2" fillId="0" borderId="29" xfId="0" applyNumberFormat="1" applyFont="1" applyFill="1" applyBorder="1" applyAlignment="1">
      <alignment horizontal="left" vertical="center" wrapText="1"/>
    </xf>
    <xf numFmtId="3" fontId="0" fillId="0" borderId="29" xfId="0" applyNumberFormat="1" applyFont="1" applyFill="1" applyBorder="1" applyAlignment="1">
      <alignment vertical="center"/>
    </xf>
    <xf numFmtId="3" fontId="0" fillId="0" borderId="41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left" vertical="center" wrapText="1"/>
    </xf>
    <xf numFmtId="3" fontId="3" fillId="0" borderId="42" xfId="0" applyNumberFormat="1" applyFont="1" applyFill="1" applyBorder="1" applyAlignment="1">
      <alignment horizontal="left" vertical="center" wrapText="1"/>
    </xf>
    <xf numFmtId="3" fontId="3" fillId="0" borderId="43" xfId="0" applyNumberFormat="1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horizontal="left" vertical="center" wrapText="1"/>
    </xf>
    <xf numFmtId="3" fontId="2" fillId="0" borderId="42" xfId="0" applyNumberFormat="1" applyFont="1" applyFill="1" applyBorder="1" applyAlignment="1">
      <alignment horizontal="left" vertical="center" wrapText="1"/>
    </xf>
    <xf numFmtId="3" fontId="2" fillId="0" borderId="43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left" vertical="center" wrapText="1" indent="1"/>
    </xf>
    <xf numFmtId="3" fontId="3" fillId="0" borderId="42" xfId="0" applyNumberFormat="1" applyFont="1" applyFill="1" applyBorder="1" applyAlignment="1">
      <alignment horizontal="left" vertical="center" wrapText="1" indent="1"/>
    </xf>
    <xf numFmtId="3" fontId="3" fillId="0" borderId="43" xfId="0" applyNumberFormat="1" applyFont="1" applyFill="1" applyBorder="1" applyAlignment="1">
      <alignment horizontal="left" vertical="center" wrapText="1" indent="1"/>
    </xf>
    <xf numFmtId="3" fontId="2" fillId="0" borderId="20" xfId="0" applyNumberFormat="1" applyFont="1" applyFill="1" applyBorder="1" applyAlignment="1">
      <alignment horizontal="left" vertical="center" wrapText="1"/>
    </xf>
    <xf numFmtId="3" fontId="2" fillId="0" borderId="33" xfId="0" applyNumberFormat="1" applyFont="1" applyFill="1" applyBorder="1" applyAlignment="1">
      <alignment horizontal="left" vertical="center" wrapText="1"/>
    </xf>
    <xf numFmtId="3" fontId="2" fillId="0" borderId="34" xfId="0" applyNumberFormat="1" applyFont="1" applyFill="1" applyBorder="1" applyAlignment="1">
      <alignment horizontal="left" vertical="center" wrapText="1"/>
    </xf>
    <xf numFmtId="3" fontId="0" fillId="0" borderId="38" xfId="0" applyNumberFormat="1" applyFont="1" applyFill="1" applyBorder="1" applyAlignment="1">
      <alignment vertical="center"/>
    </xf>
    <xf numFmtId="3" fontId="0" fillId="0" borderId="39" xfId="0" applyNumberFormat="1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3" fontId="2" fillId="0" borderId="30" xfId="0" applyNumberFormat="1" applyFont="1" applyFill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horizontal="left" vertical="center" wrapText="1"/>
    </xf>
    <xf numFmtId="3" fontId="2" fillId="0" borderId="44" xfId="0" applyNumberFormat="1" applyFont="1" applyFill="1" applyBorder="1" applyAlignment="1">
      <alignment horizontal="left" vertical="center" wrapText="1"/>
    </xf>
    <xf numFmtId="3" fontId="2" fillId="0" borderId="45" xfId="0" applyNumberFormat="1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horizontal="left" vertical="center" wrapText="1" indent="1"/>
    </xf>
    <xf numFmtId="3" fontId="2" fillId="0" borderId="42" xfId="0" applyNumberFormat="1" applyFont="1" applyFill="1" applyBorder="1" applyAlignment="1">
      <alignment horizontal="left" vertical="center" wrapText="1" indent="1"/>
    </xf>
    <xf numFmtId="3" fontId="2" fillId="0" borderId="43" xfId="0" applyNumberFormat="1" applyFont="1" applyFill="1" applyBorder="1" applyAlignment="1">
      <alignment horizontal="left" vertical="center" wrapText="1" indent="1"/>
    </xf>
    <xf numFmtId="3" fontId="3" fillId="0" borderId="35" xfId="0" applyNumberFormat="1" applyFont="1" applyFill="1" applyBorder="1" applyAlignment="1">
      <alignment horizontal="left" vertical="center" wrapText="1" indent="1"/>
    </xf>
    <xf numFmtId="3" fontId="3" fillId="0" borderId="36" xfId="0" applyNumberFormat="1" applyFont="1" applyFill="1" applyBorder="1" applyAlignment="1">
      <alignment horizontal="left" vertical="center" wrapText="1" indent="1"/>
    </xf>
    <xf numFmtId="3" fontId="3" fillId="0" borderId="37" xfId="0" applyNumberFormat="1" applyFont="1" applyFill="1" applyBorder="1" applyAlignment="1">
      <alignment horizontal="left" vertical="center" wrapText="1" indent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3" fillId="0" borderId="1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 wrapText="1"/>
    </xf>
  </cellXfs>
  <cellStyles count="5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iperveza 2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_TFI-FIN" xfId="52"/>
    <cellStyle name="Normal_TFI-POD" xfId="53"/>
    <cellStyle name="Normalno 2" xfId="54"/>
    <cellStyle name="Percent" xfId="55"/>
    <cellStyle name="Postotak 2" xfId="56"/>
    <cellStyle name="Povezana ćelija" xfId="57"/>
    <cellStyle name="Followed Hyperlink" xfId="58"/>
    <cellStyle name="Provjera ćelije" xfId="59"/>
    <cellStyle name="Stil 1" xfId="60"/>
    <cellStyle name="Style 1" xfId="61"/>
    <cellStyle name="Style 1 2" xfId="62"/>
    <cellStyle name="Tekst objašnjenja" xfId="63"/>
    <cellStyle name="Tekst upozorenja" xfId="64"/>
    <cellStyle name="Ukupni zbroj" xfId="65"/>
    <cellStyle name="Unos" xfId="66"/>
    <cellStyle name="Currency" xfId="67"/>
    <cellStyle name="Currency [0]" xfId="68"/>
    <cellStyle name="Comma" xfId="69"/>
    <cellStyle name="Comma [0]" xfId="70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ukat-info@dukat.hr" TargetMode="External" /><Relationship Id="rId2" Type="http://schemas.openxmlformats.org/officeDocument/2006/relationships/hyperlink" Target="http://www.dukat.hr/" TargetMode="External" /><Relationship Id="rId3" Type="http://schemas.openxmlformats.org/officeDocument/2006/relationships/hyperlink" Target="mailto:biserka.klaric@hr.lactali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35" t="s">
        <v>229</v>
      </c>
      <c r="B1" s="236"/>
      <c r="C1" s="236"/>
      <c r="D1" s="71"/>
      <c r="E1" s="71"/>
      <c r="F1" s="71"/>
      <c r="G1" s="71"/>
      <c r="H1" s="71"/>
      <c r="I1" s="72"/>
      <c r="J1" s="9"/>
      <c r="K1" s="9"/>
      <c r="L1" s="9"/>
    </row>
    <row r="2" spans="1:12" ht="12.75">
      <c r="A2" s="207" t="s">
        <v>230</v>
      </c>
      <c r="B2" s="208"/>
      <c r="C2" s="208"/>
      <c r="D2" s="209"/>
      <c r="E2" s="103" t="s">
        <v>418</v>
      </c>
      <c r="F2" s="11"/>
      <c r="G2" s="12" t="s">
        <v>231</v>
      </c>
      <c r="H2" s="103" t="s">
        <v>424</v>
      </c>
      <c r="I2" s="73"/>
      <c r="J2" s="9"/>
      <c r="K2" s="9"/>
      <c r="L2" s="9"/>
    </row>
    <row r="3" spans="1:12" ht="12.75">
      <c r="A3" s="74"/>
      <c r="B3" s="13"/>
      <c r="C3" s="13"/>
      <c r="D3" s="13"/>
      <c r="E3" s="14"/>
      <c r="F3" s="14"/>
      <c r="G3" s="13"/>
      <c r="H3" s="13"/>
      <c r="I3" s="75"/>
      <c r="J3" s="9"/>
      <c r="K3" s="9"/>
      <c r="L3" s="9"/>
    </row>
    <row r="4" spans="1:12" ht="15">
      <c r="A4" s="210" t="s">
        <v>297</v>
      </c>
      <c r="B4" s="211"/>
      <c r="C4" s="211"/>
      <c r="D4" s="211"/>
      <c r="E4" s="211"/>
      <c r="F4" s="211"/>
      <c r="G4" s="211"/>
      <c r="H4" s="211"/>
      <c r="I4" s="212"/>
      <c r="J4" s="9"/>
      <c r="K4" s="9"/>
      <c r="L4" s="9"/>
    </row>
    <row r="5" spans="1:12" ht="12.75">
      <c r="A5" s="76"/>
      <c r="B5" s="15"/>
      <c r="C5" s="15"/>
      <c r="D5" s="15"/>
      <c r="E5" s="16"/>
      <c r="F5" s="77"/>
      <c r="G5" s="17"/>
      <c r="H5" s="18"/>
      <c r="I5" s="78"/>
      <c r="J5" s="9"/>
      <c r="K5" s="9"/>
      <c r="L5" s="9"/>
    </row>
    <row r="6" spans="1:12" ht="12.75">
      <c r="A6" s="213" t="s">
        <v>232</v>
      </c>
      <c r="B6" s="214"/>
      <c r="C6" s="205" t="s">
        <v>303</v>
      </c>
      <c r="D6" s="206"/>
      <c r="E6" s="26"/>
      <c r="F6" s="26"/>
      <c r="G6" s="26"/>
      <c r="H6" s="26"/>
      <c r="I6" s="79"/>
      <c r="J6" s="9"/>
      <c r="K6" s="9"/>
      <c r="L6" s="9"/>
    </row>
    <row r="7" spans="1:12" ht="12.75">
      <c r="A7" s="80"/>
      <c r="B7" s="21"/>
      <c r="C7" s="15"/>
      <c r="D7" s="15"/>
      <c r="E7" s="26"/>
      <c r="F7" s="26"/>
      <c r="G7" s="26"/>
      <c r="H7" s="26"/>
      <c r="I7" s="79"/>
      <c r="J7" s="9"/>
      <c r="K7" s="9"/>
      <c r="L7" s="9"/>
    </row>
    <row r="8" spans="1:12" ht="12.75">
      <c r="A8" s="215" t="s">
        <v>233</v>
      </c>
      <c r="B8" s="216"/>
      <c r="C8" s="205" t="s">
        <v>304</v>
      </c>
      <c r="D8" s="206"/>
      <c r="E8" s="26"/>
      <c r="F8" s="26"/>
      <c r="G8" s="26"/>
      <c r="H8" s="26"/>
      <c r="I8" s="81"/>
      <c r="J8" s="9"/>
      <c r="K8" s="9"/>
      <c r="L8" s="9"/>
    </row>
    <row r="9" spans="1:12" ht="12.75">
      <c r="A9" s="82"/>
      <c r="B9" s="42"/>
      <c r="C9" s="19"/>
      <c r="D9" s="24"/>
      <c r="E9" s="15"/>
      <c r="F9" s="15"/>
      <c r="G9" s="15"/>
      <c r="H9" s="15"/>
      <c r="I9" s="81"/>
      <c r="J9" s="9"/>
      <c r="K9" s="9"/>
      <c r="L9" s="9"/>
    </row>
    <row r="10" spans="1:12" ht="12.75">
      <c r="A10" s="202" t="s">
        <v>234</v>
      </c>
      <c r="B10" s="203"/>
      <c r="C10" s="205" t="s">
        <v>305</v>
      </c>
      <c r="D10" s="206"/>
      <c r="E10" s="15"/>
      <c r="F10" s="15"/>
      <c r="G10" s="15"/>
      <c r="H10" s="15"/>
      <c r="I10" s="81"/>
      <c r="J10" s="9"/>
      <c r="K10" s="9"/>
      <c r="L10" s="9"/>
    </row>
    <row r="11" spans="1:12" ht="12.75">
      <c r="A11" s="204"/>
      <c r="B11" s="203"/>
      <c r="C11" s="15"/>
      <c r="D11" s="15"/>
      <c r="E11" s="15"/>
      <c r="F11" s="15"/>
      <c r="G11" s="15"/>
      <c r="H11" s="15"/>
      <c r="I11" s="81"/>
      <c r="J11" s="9"/>
      <c r="K11" s="9"/>
      <c r="L11" s="9"/>
    </row>
    <row r="12" spans="1:12" ht="12.75">
      <c r="A12" s="213" t="s">
        <v>235</v>
      </c>
      <c r="B12" s="214"/>
      <c r="C12" s="220" t="s">
        <v>306</v>
      </c>
      <c r="D12" s="221"/>
      <c r="E12" s="221"/>
      <c r="F12" s="221"/>
      <c r="G12" s="221"/>
      <c r="H12" s="221"/>
      <c r="I12" s="222"/>
      <c r="J12" s="9"/>
      <c r="K12" s="9"/>
      <c r="L12" s="9"/>
    </row>
    <row r="13" spans="1:12" ht="12.75">
      <c r="A13" s="80"/>
      <c r="B13" s="21"/>
      <c r="C13" s="20"/>
      <c r="D13" s="15"/>
      <c r="E13" s="15"/>
      <c r="F13" s="15"/>
      <c r="G13" s="15"/>
      <c r="H13" s="15"/>
      <c r="I13" s="81"/>
      <c r="J13" s="9"/>
      <c r="K13" s="9"/>
      <c r="L13" s="9"/>
    </row>
    <row r="14" spans="1:12" ht="12.75">
      <c r="A14" s="213" t="s">
        <v>236</v>
      </c>
      <c r="B14" s="214"/>
      <c r="C14" s="223">
        <v>10000</v>
      </c>
      <c r="D14" s="224"/>
      <c r="E14" s="15"/>
      <c r="F14" s="220" t="s">
        <v>307</v>
      </c>
      <c r="G14" s="221"/>
      <c r="H14" s="221"/>
      <c r="I14" s="222"/>
      <c r="J14" s="9"/>
      <c r="K14" s="9"/>
      <c r="L14" s="9"/>
    </row>
    <row r="15" spans="1:12" ht="12.75">
      <c r="A15" s="80"/>
      <c r="B15" s="21"/>
      <c r="C15" s="15"/>
      <c r="D15" s="15"/>
      <c r="E15" s="15"/>
      <c r="F15" s="15"/>
      <c r="G15" s="15"/>
      <c r="H15" s="15"/>
      <c r="I15" s="81"/>
      <c r="J15" s="9"/>
      <c r="K15" s="9"/>
      <c r="L15" s="9"/>
    </row>
    <row r="16" spans="1:12" ht="12.75">
      <c r="A16" s="213" t="s">
        <v>237</v>
      </c>
      <c r="B16" s="214"/>
      <c r="C16" s="220" t="s">
        <v>308</v>
      </c>
      <c r="D16" s="221"/>
      <c r="E16" s="221"/>
      <c r="F16" s="221"/>
      <c r="G16" s="221"/>
      <c r="H16" s="221"/>
      <c r="I16" s="222"/>
      <c r="J16" s="9"/>
      <c r="K16" s="9"/>
      <c r="L16" s="9"/>
    </row>
    <row r="17" spans="1:12" ht="12.75">
      <c r="A17" s="80"/>
      <c r="B17" s="21"/>
      <c r="C17" s="15"/>
      <c r="D17" s="15"/>
      <c r="E17" s="15"/>
      <c r="F17" s="15"/>
      <c r="G17" s="15"/>
      <c r="H17" s="15"/>
      <c r="I17" s="81"/>
      <c r="J17" s="9"/>
      <c r="K17" s="9"/>
      <c r="L17" s="9"/>
    </row>
    <row r="18" spans="1:12" ht="12.75">
      <c r="A18" s="213" t="s">
        <v>238</v>
      </c>
      <c r="B18" s="214"/>
      <c r="C18" s="217" t="s">
        <v>309</v>
      </c>
      <c r="D18" s="218"/>
      <c r="E18" s="218"/>
      <c r="F18" s="218"/>
      <c r="G18" s="218"/>
      <c r="H18" s="218"/>
      <c r="I18" s="219"/>
      <c r="J18" s="9"/>
      <c r="K18" s="9"/>
      <c r="L18" s="9"/>
    </row>
    <row r="19" spans="1:12" ht="12.75">
      <c r="A19" s="80"/>
      <c r="B19" s="21"/>
      <c r="C19" s="20"/>
      <c r="D19" s="15"/>
      <c r="E19" s="15"/>
      <c r="F19" s="15"/>
      <c r="G19" s="15"/>
      <c r="H19" s="15"/>
      <c r="I19" s="81"/>
      <c r="J19" s="9"/>
      <c r="K19" s="9"/>
      <c r="L19" s="9"/>
    </row>
    <row r="20" spans="1:12" ht="12.75">
      <c r="A20" s="213" t="s">
        <v>239</v>
      </c>
      <c r="B20" s="214"/>
      <c r="C20" s="217" t="s">
        <v>310</v>
      </c>
      <c r="D20" s="218"/>
      <c r="E20" s="218"/>
      <c r="F20" s="218"/>
      <c r="G20" s="218"/>
      <c r="H20" s="218"/>
      <c r="I20" s="219"/>
      <c r="J20" s="9"/>
      <c r="K20" s="9"/>
      <c r="L20" s="9"/>
    </row>
    <row r="21" spans="1:12" ht="12.75">
      <c r="A21" s="80"/>
      <c r="B21" s="21"/>
      <c r="C21" s="20"/>
      <c r="D21" s="15"/>
      <c r="E21" s="15"/>
      <c r="F21" s="15"/>
      <c r="G21" s="15"/>
      <c r="H21" s="15"/>
      <c r="I21" s="81"/>
      <c r="J21" s="9"/>
      <c r="K21" s="9"/>
      <c r="L21" s="9"/>
    </row>
    <row r="22" spans="1:12" ht="12.75">
      <c r="A22" s="213" t="s">
        <v>240</v>
      </c>
      <c r="B22" s="214"/>
      <c r="C22" s="104">
        <v>133</v>
      </c>
      <c r="D22" s="220" t="s">
        <v>311</v>
      </c>
      <c r="E22" s="227"/>
      <c r="F22" s="228"/>
      <c r="G22" s="213"/>
      <c r="H22" s="229"/>
      <c r="I22" s="83"/>
      <c r="J22" s="9"/>
      <c r="K22" s="9"/>
      <c r="L22" s="9"/>
    </row>
    <row r="23" spans="1:12" ht="12.75">
      <c r="A23" s="80"/>
      <c r="B23" s="21"/>
      <c r="C23" s="15"/>
      <c r="D23" s="22"/>
      <c r="E23" s="22"/>
      <c r="F23" s="22"/>
      <c r="G23" s="22"/>
      <c r="H23" s="15"/>
      <c r="I23" s="81"/>
      <c r="J23" s="9"/>
      <c r="K23" s="9"/>
      <c r="L23" s="9"/>
    </row>
    <row r="24" spans="1:12" ht="12.75">
      <c r="A24" s="213" t="s">
        <v>241</v>
      </c>
      <c r="B24" s="214"/>
      <c r="C24" s="104">
        <v>21</v>
      </c>
      <c r="D24" s="220" t="s">
        <v>311</v>
      </c>
      <c r="E24" s="227"/>
      <c r="F24" s="227"/>
      <c r="G24" s="228"/>
      <c r="H24" s="43" t="s">
        <v>242</v>
      </c>
      <c r="I24" s="105">
        <v>2982</v>
      </c>
      <c r="J24" s="164"/>
      <c r="K24" s="9"/>
      <c r="L24" s="9"/>
    </row>
    <row r="25" spans="1:12" ht="12.75">
      <c r="A25" s="80"/>
      <c r="B25" s="21"/>
      <c r="C25" s="15"/>
      <c r="D25" s="22"/>
      <c r="E25" s="22"/>
      <c r="F25" s="22"/>
      <c r="G25" s="21"/>
      <c r="H25" s="21" t="s">
        <v>298</v>
      </c>
      <c r="I25" s="84"/>
      <c r="J25" s="9"/>
      <c r="K25" s="9"/>
      <c r="L25" s="9"/>
    </row>
    <row r="26" spans="1:12" ht="12.75">
      <c r="A26" s="213" t="s">
        <v>243</v>
      </c>
      <c r="B26" s="214"/>
      <c r="C26" s="106" t="s">
        <v>312</v>
      </c>
      <c r="D26" s="23"/>
      <c r="E26" s="28"/>
      <c r="F26" s="22"/>
      <c r="G26" s="242" t="s">
        <v>244</v>
      </c>
      <c r="H26" s="214"/>
      <c r="I26" s="107" t="s">
        <v>313</v>
      </c>
      <c r="J26" s="9"/>
      <c r="K26" s="9"/>
      <c r="L26" s="9"/>
    </row>
    <row r="27" spans="1:12" ht="12.75">
      <c r="A27" s="80"/>
      <c r="B27" s="21"/>
      <c r="C27" s="15"/>
      <c r="D27" s="22"/>
      <c r="E27" s="22"/>
      <c r="F27" s="22"/>
      <c r="G27" s="22"/>
      <c r="H27" s="15"/>
      <c r="I27" s="85"/>
      <c r="J27" s="9"/>
      <c r="K27" s="9"/>
      <c r="L27" s="9"/>
    </row>
    <row r="28" spans="1:12" ht="12.75">
      <c r="A28" s="237" t="s">
        <v>245</v>
      </c>
      <c r="B28" s="238"/>
      <c r="C28" s="239"/>
      <c r="D28" s="239"/>
      <c r="E28" s="240" t="s">
        <v>246</v>
      </c>
      <c r="F28" s="241"/>
      <c r="G28" s="241"/>
      <c r="H28" s="243" t="s">
        <v>247</v>
      </c>
      <c r="I28" s="244"/>
      <c r="J28" s="9"/>
      <c r="K28" s="9"/>
      <c r="L28" s="9"/>
    </row>
    <row r="29" spans="1:12" ht="12.75">
      <c r="A29" s="86"/>
      <c r="B29" s="28"/>
      <c r="C29" s="28"/>
      <c r="D29" s="24"/>
      <c r="E29" s="15"/>
      <c r="F29" s="15"/>
      <c r="G29" s="15"/>
      <c r="H29" s="25"/>
      <c r="I29" s="85"/>
      <c r="J29" s="9"/>
      <c r="K29" s="9"/>
      <c r="L29" s="9"/>
    </row>
    <row r="30" spans="1:12" s="109" customFormat="1" ht="12.75">
      <c r="A30" s="195" t="s">
        <v>314</v>
      </c>
      <c r="B30" s="196"/>
      <c r="C30" s="196"/>
      <c r="D30" s="197"/>
      <c r="E30" s="195" t="s">
        <v>403</v>
      </c>
      <c r="F30" s="225"/>
      <c r="G30" s="226"/>
      <c r="H30" s="198" t="s">
        <v>303</v>
      </c>
      <c r="I30" s="199"/>
      <c r="J30" s="108"/>
      <c r="K30" s="108"/>
      <c r="L30" s="108"/>
    </row>
    <row r="31" spans="1:12" s="109" customFormat="1" ht="12.75">
      <c r="A31" s="129"/>
      <c r="B31" s="129"/>
      <c r="C31" s="130"/>
      <c r="D31" s="200"/>
      <c r="E31" s="200"/>
      <c r="F31" s="200"/>
      <c r="G31" s="201"/>
      <c r="H31" s="133"/>
      <c r="I31" s="134"/>
      <c r="J31" s="108"/>
      <c r="K31" s="108"/>
      <c r="L31" s="108"/>
    </row>
    <row r="32" spans="1:12" s="109" customFormat="1" ht="12.75">
      <c r="A32" s="195" t="s">
        <v>374</v>
      </c>
      <c r="B32" s="196"/>
      <c r="C32" s="196"/>
      <c r="D32" s="197"/>
      <c r="E32" s="195" t="s">
        <v>404</v>
      </c>
      <c r="F32" s="196"/>
      <c r="G32" s="196"/>
      <c r="H32" s="198" t="s">
        <v>315</v>
      </c>
      <c r="I32" s="199"/>
      <c r="J32" s="108"/>
      <c r="K32" s="108"/>
      <c r="L32" s="108"/>
    </row>
    <row r="33" spans="1:12" s="109" customFormat="1" ht="12.75">
      <c r="A33" s="129"/>
      <c r="B33" s="129"/>
      <c r="C33" s="130"/>
      <c r="D33" s="131"/>
      <c r="E33" s="131"/>
      <c r="F33" s="131"/>
      <c r="G33" s="132"/>
      <c r="H33" s="133"/>
      <c r="I33" s="135"/>
      <c r="J33" s="108"/>
      <c r="K33" s="108"/>
      <c r="L33" s="108"/>
    </row>
    <row r="34" spans="1:12" s="109" customFormat="1" ht="12.75">
      <c r="A34" s="195" t="s">
        <v>375</v>
      </c>
      <c r="B34" s="196"/>
      <c r="C34" s="196"/>
      <c r="D34" s="197"/>
      <c r="E34" s="195" t="s">
        <v>405</v>
      </c>
      <c r="F34" s="196"/>
      <c r="G34" s="196"/>
      <c r="H34" s="198" t="s">
        <v>316</v>
      </c>
      <c r="I34" s="199"/>
      <c r="J34" s="108"/>
      <c r="K34" s="108"/>
      <c r="L34" s="108"/>
    </row>
    <row r="35" spans="1:12" s="109" customFormat="1" ht="12.75">
      <c r="A35" s="129"/>
      <c r="B35" s="129"/>
      <c r="C35" s="130"/>
      <c r="D35" s="131"/>
      <c r="E35" s="131"/>
      <c r="F35" s="131"/>
      <c r="G35" s="132"/>
      <c r="H35" s="133"/>
      <c r="I35" s="135"/>
      <c r="J35" s="108"/>
      <c r="K35" s="108"/>
      <c r="L35" s="108"/>
    </row>
    <row r="36" spans="1:12" s="109" customFormat="1" ht="12.75">
      <c r="A36" s="195" t="s">
        <v>376</v>
      </c>
      <c r="B36" s="196"/>
      <c r="C36" s="196"/>
      <c r="D36" s="197"/>
      <c r="E36" s="195" t="s">
        <v>404</v>
      </c>
      <c r="F36" s="196"/>
      <c r="G36" s="196"/>
      <c r="H36" s="198" t="s">
        <v>358</v>
      </c>
      <c r="I36" s="199"/>
      <c r="J36" s="108"/>
      <c r="K36" s="108"/>
      <c r="L36" s="108"/>
    </row>
    <row r="37" spans="1:12" s="109" customFormat="1" ht="12.75">
      <c r="A37" s="129"/>
      <c r="B37" s="129"/>
      <c r="C37" s="130"/>
      <c r="D37" s="131"/>
      <c r="E37" s="131"/>
      <c r="F37" s="131"/>
      <c r="G37" s="132"/>
      <c r="H37" s="133"/>
      <c r="I37" s="135"/>
      <c r="J37" s="108"/>
      <c r="K37" s="108"/>
      <c r="L37" s="108"/>
    </row>
    <row r="38" spans="1:12" s="109" customFormat="1" ht="12.75">
      <c r="A38" s="245" t="s">
        <v>419</v>
      </c>
      <c r="B38" s="246"/>
      <c r="C38" s="246"/>
      <c r="D38" s="247"/>
      <c r="E38" s="195" t="s">
        <v>406</v>
      </c>
      <c r="F38" s="196"/>
      <c r="G38" s="196"/>
      <c r="H38" s="198" t="s">
        <v>363</v>
      </c>
      <c r="I38" s="199"/>
      <c r="J38" s="108"/>
      <c r="K38" s="108"/>
      <c r="L38" s="108"/>
    </row>
    <row r="39" spans="1:12" s="109" customFormat="1" ht="12.75">
      <c r="A39" s="129"/>
      <c r="B39" s="129"/>
      <c r="C39" s="130"/>
      <c r="D39" s="131"/>
      <c r="E39" s="131"/>
      <c r="F39" s="131"/>
      <c r="G39" s="132"/>
      <c r="H39" s="133"/>
      <c r="I39" s="135"/>
      <c r="J39" s="108"/>
      <c r="K39" s="108"/>
      <c r="L39" s="108"/>
    </row>
    <row r="40" spans="1:12" s="109" customFormat="1" ht="12.75">
      <c r="A40" s="195" t="s">
        <v>377</v>
      </c>
      <c r="B40" s="196"/>
      <c r="C40" s="196"/>
      <c r="D40" s="197"/>
      <c r="E40" s="195" t="s">
        <v>406</v>
      </c>
      <c r="F40" s="196"/>
      <c r="G40" s="196"/>
      <c r="H40" s="198" t="s">
        <v>362</v>
      </c>
      <c r="I40" s="199"/>
      <c r="J40" s="108"/>
      <c r="K40" s="108"/>
      <c r="L40" s="108"/>
    </row>
    <row r="41" spans="1:12" s="109" customFormat="1" ht="12.75">
      <c r="A41" s="129"/>
      <c r="B41" s="129"/>
      <c r="C41" s="130"/>
      <c r="D41" s="131"/>
      <c r="E41" s="131"/>
      <c r="F41" s="131"/>
      <c r="G41" s="132"/>
      <c r="H41" s="133"/>
      <c r="I41" s="135"/>
      <c r="J41" s="108"/>
      <c r="K41" s="108"/>
      <c r="L41" s="108"/>
    </row>
    <row r="42" spans="1:12" s="109" customFormat="1" ht="12.75">
      <c r="A42" s="195" t="s">
        <v>378</v>
      </c>
      <c r="B42" s="196"/>
      <c r="C42" s="196"/>
      <c r="D42" s="197"/>
      <c r="E42" s="195" t="s">
        <v>407</v>
      </c>
      <c r="F42" s="196"/>
      <c r="G42" s="196"/>
      <c r="H42" s="198" t="s">
        <v>360</v>
      </c>
      <c r="I42" s="199"/>
      <c r="J42" s="108"/>
      <c r="K42" s="108"/>
      <c r="L42" s="108"/>
    </row>
    <row r="43" spans="1:12" s="109" customFormat="1" ht="12.75">
      <c r="A43" s="129"/>
      <c r="B43" s="129"/>
      <c r="C43" s="130"/>
      <c r="D43" s="131"/>
      <c r="E43" s="131"/>
      <c r="F43" s="131"/>
      <c r="G43" s="132"/>
      <c r="H43" s="133"/>
      <c r="I43" s="135"/>
      <c r="J43" s="108"/>
      <c r="K43" s="108"/>
      <c r="L43" s="108"/>
    </row>
    <row r="44" spans="1:12" s="109" customFormat="1" ht="12.75">
      <c r="A44" s="195" t="s">
        <v>379</v>
      </c>
      <c r="B44" s="196"/>
      <c r="C44" s="196"/>
      <c r="D44" s="197"/>
      <c r="E44" s="195" t="s">
        <v>408</v>
      </c>
      <c r="F44" s="196"/>
      <c r="G44" s="196"/>
      <c r="H44" s="198" t="s">
        <v>364</v>
      </c>
      <c r="I44" s="199"/>
      <c r="J44" s="108"/>
      <c r="K44" s="108"/>
      <c r="L44" s="108"/>
    </row>
    <row r="45" spans="1:12" s="109" customFormat="1" ht="12.75">
      <c r="A45" s="129"/>
      <c r="B45" s="129"/>
      <c r="C45" s="130"/>
      <c r="D45" s="131"/>
      <c r="E45" s="131"/>
      <c r="F45" s="131"/>
      <c r="G45" s="132"/>
      <c r="H45" s="133"/>
      <c r="I45" s="135"/>
      <c r="J45" s="108"/>
      <c r="K45" s="108"/>
      <c r="L45" s="108"/>
    </row>
    <row r="46" spans="1:12" s="109" customFormat="1" ht="12.75">
      <c r="A46" s="245" t="s">
        <v>420</v>
      </c>
      <c r="B46" s="246"/>
      <c r="C46" s="246"/>
      <c r="D46" s="247"/>
      <c r="E46" s="195" t="s">
        <v>408</v>
      </c>
      <c r="F46" s="196"/>
      <c r="G46" s="196"/>
      <c r="H46" s="198" t="s">
        <v>359</v>
      </c>
      <c r="I46" s="199"/>
      <c r="J46" s="108"/>
      <c r="K46" s="108"/>
      <c r="L46" s="108"/>
    </row>
    <row r="47" spans="1:12" s="109" customFormat="1" ht="12.75">
      <c r="A47" s="129"/>
      <c r="B47" s="129"/>
      <c r="C47" s="130"/>
      <c r="D47" s="131"/>
      <c r="E47" s="131"/>
      <c r="F47" s="131"/>
      <c r="G47" s="132"/>
      <c r="H47" s="133"/>
      <c r="I47" s="135"/>
      <c r="J47" s="108"/>
      <c r="K47" s="108"/>
      <c r="L47" s="108"/>
    </row>
    <row r="48" spans="1:12" s="109" customFormat="1" ht="12.75">
      <c r="A48" s="195" t="s">
        <v>380</v>
      </c>
      <c r="B48" s="196"/>
      <c r="C48" s="196"/>
      <c r="D48" s="197"/>
      <c r="E48" s="195" t="s">
        <v>357</v>
      </c>
      <c r="F48" s="196"/>
      <c r="G48" s="196"/>
      <c r="H48" s="198" t="s">
        <v>361</v>
      </c>
      <c r="I48" s="199"/>
      <c r="J48" s="108"/>
      <c r="K48" s="108"/>
      <c r="L48" s="108"/>
    </row>
    <row r="49" spans="1:12" s="109" customFormat="1" ht="12.75">
      <c r="A49" s="129"/>
      <c r="B49" s="129"/>
      <c r="C49" s="130"/>
      <c r="D49" s="131"/>
      <c r="E49" s="131"/>
      <c r="F49" s="131"/>
      <c r="G49" s="132"/>
      <c r="H49" s="133"/>
      <c r="I49" s="135"/>
      <c r="J49" s="108"/>
      <c r="K49" s="108"/>
      <c r="L49" s="108"/>
    </row>
    <row r="50" spans="1:12" s="109" customFormat="1" ht="12.75">
      <c r="A50" s="195" t="s">
        <v>381</v>
      </c>
      <c r="B50" s="196"/>
      <c r="C50" s="196"/>
      <c r="D50" s="197"/>
      <c r="E50" s="195" t="s">
        <v>317</v>
      </c>
      <c r="F50" s="196"/>
      <c r="G50" s="196"/>
      <c r="H50" s="198" t="s">
        <v>318</v>
      </c>
      <c r="I50" s="199"/>
      <c r="J50" s="108"/>
      <c r="K50" s="108"/>
      <c r="L50" s="108"/>
    </row>
    <row r="51" spans="1:12" s="109" customFormat="1" ht="12.75">
      <c r="A51" s="136"/>
      <c r="B51" s="136"/>
      <c r="C51" s="233"/>
      <c r="D51" s="234"/>
      <c r="E51" s="133"/>
      <c r="F51" s="233"/>
      <c r="G51" s="234"/>
      <c r="H51" s="133"/>
      <c r="I51" s="133"/>
      <c r="J51" s="108"/>
      <c r="K51" s="108"/>
      <c r="L51" s="108"/>
    </row>
    <row r="52" spans="1:12" s="109" customFormat="1" ht="12.75">
      <c r="A52" s="195" t="s">
        <v>382</v>
      </c>
      <c r="B52" s="196"/>
      <c r="C52" s="196"/>
      <c r="D52" s="197"/>
      <c r="E52" s="195" t="s">
        <v>409</v>
      </c>
      <c r="F52" s="196"/>
      <c r="G52" s="196"/>
      <c r="H52" s="198" t="s">
        <v>319</v>
      </c>
      <c r="I52" s="199"/>
      <c r="J52" s="108"/>
      <c r="K52" s="108"/>
      <c r="L52" s="108"/>
    </row>
    <row r="53" spans="1:12" s="109" customFormat="1" ht="12.75">
      <c r="A53" s="136"/>
      <c r="B53" s="136"/>
      <c r="C53" s="137"/>
      <c r="D53" s="138"/>
      <c r="E53" s="133"/>
      <c r="F53" s="137"/>
      <c r="G53" s="138"/>
      <c r="H53" s="133"/>
      <c r="I53" s="133"/>
      <c r="J53" s="108"/>
      <c r="K53" s="108"/>
      <c r="L53" s="108"/>
    </row>
    <row r="54" spans="1:12" s="109" customFormat="1" ht="12.75">
      <c r="A54" s="195" t="s">
        <v>411</v>
      </c>
      <c r="B54" s="196"/>
      <c r="C54" s="196"/>
      <c r="D54" s="197"/>
      <c r="E54" s="195" t="s">
        <v>409</v>
      </c>
      <c r="F54" s="196"/>
      <c r="G54" s="196"/>
      <c r="H54" s="198" t="s">
        <v>320</v>
      </c>
      <c r="I54" s="199"/>
      <c r="J54" s="108"/>
      <c r="K54" s="108"/>
      <c r="L54" s="108"/>
    </row>
    <row r="55" spans="1:12" ht="12.75">
      <c r="A55" s="136"/>
      <c r="B55" s="136"/>
      <c r="C55" s="137"/>
      <c r="D55" s="138"/>
      <c r="E55" s="133"/>
      <c r="F55" s="137"/>
      <c r="G55" s="138"/>
      <c r="H55" s="133"/>
      <c r="I55" s="133"/>
      <c r="J55" s="9"/>
      <c r="K55" s="9"/>
      <c r="L55" s="9"/>
    </row>
    <row r="56" spans="1:12" ht="12.75">
      <c r="A56" s="195" t="s">
        <v>401</v>
      </c>
      <c r="B56" s="196"/>
      <c r="C56" s="196"/>
      <c r="D56" s="197"/>
      <c r="E56" s="195" t="s">
        <v>410</v>
      </c>
      <c r="F56" s="196"/>
      <c r="G56" s="196"/>
      <c r="H56" s="198" t="s">
        <v>402</v>
      </c>
      <c r="I56" s="199"/>
      <c r="J56" s="9"/>
      <c r="K56" s="9"/>
      <c r="L56" s="9"/>
    </row>
    <row r="57" spans="1:12" ht="12.75">
      <c r="A57" s="136"/>
      <c r="B57" s="136"/>
      <c r="C57" s="137"/>
      <c r="D57" s="138"/>
      <c r="E57" s="133"/>
      <c r="F57" s="137"/>
      <c r="G57" s="138"/>
      <c r="H57" s="133"/>
      <c r="I57" s="133"/>
      <c r="J57" s="9"/>
      <c r="K57" s="9"/>
      <c r="L57" s="9"/>
    </row>
    <row r="58" spans="1:12" ht="12.75">
      <c r="A58" s="195" t="s">
        <v>412</v>
      </c>
      <c r="B58" s="196"/>
      <c r="C58" s="196"/>
      <c r="D58" s="197"/>
      <c r="E58" s="195" t="s">
        <v>373</v>
      </c>
      <c r="F58" s="196"/>
      <c r="G58" s="196"/>
      <c r="H58" s="198" t="s">
        <v>365</v>
      </c>
      <c r="I58" s="199"/>
      <c r="J58" s="9"/>
      <c r="K58" s="9"/>
      <c r="L58" s="9"/>
    </row>
    <row r="59" spans="1:12" ht="12.75">
      <c r="A59" s="88"/>
      <c r="B59" s="29"/>
      <c r="C59" s="29"/>
      <c r="D59" s="19"/>
      <c r="E59" s="19"/>
      <c r="F59" s="29"/>
      <c r="G59" s="19"/>
      <c r="H59" s="19"/>
      <c r="I59" s="89"/>
      <c r="J59" s="9"/>
      <c r="K59" s="9"/>
      <c r="L59" s="9"/>
    </row>
    <row r="60" spans="1:12" ht="12.75">
      <c r="A60" s="202" t="s">
        <v>248</v>
      </c>
      <c r="B60" s="251"/>
      <c r="C60" s="205"/>
      <c r="D60" s="206"/>
      <c r="E60" s="24"/>
      <c r="F60" s="220"/>
      <c r="G60" s="252"/>
      <c r="H60" s="252"/>
      <c r="I60" s="253"/>
      <c r="J60" s="9"/>
      <c r="K60" s="9"/>
      <c r="L60" s="9"/>
    </row>
    <row r="61" spans="1:12" ht="12.75">
      <c r="A61" s="87"/>
      <c r="B61" s="27"/>
      <c r="C61" s="230"/>
      <c r="D61" s="231"/>
      <c r="E61" s="15"/>
      <c r="F61" s="230"/>
      <c r="G61" s="232"/>
      <c r="H61" s="30"/>
      <c r="I61" s="90"/>
      <c r="J61" s="9"/>
      <c r="K61" s="9"/>
      <c r="L61" s="9"/>
    </row>
    <row r="62" spans="1:12" ht="12.75">
      <c r="A62" s="202" t="s">
        <v>249</v>
      </c>
      <c r="B62" s="251"/>
      <c r="C62" s="220" t="s">
        <v>383</v>
      </c>
      <c r="D62" s="257"/>
      <c r="E62" s="257"/>
      <c r="F62" s="257"/>
      <c r="G62" s="257"/>
      <c r="H62" s="257"/>
      <c r="I62" s="258"/>
      <c r="J62" s="9"/>
      <c r="K62" s="9"/>
      <c r="L62" s="9"/>
    </row>
    <row r="63" spans="1:12" ht="12.75">
      <c r="A63" s="80"/>
      <c r="B63" s="21"/>
      <c r="C63" s="20" t="s">
        <v>250</v>
      </c>
      <c r="D63" s="15"/>
      <c r="E63" s="15"/>
      <c r="F63" s="15"/>
      <c r="G63" s="15"/>
      <c r="H63" s="15"/>
      <c r="I63" s="81"/>
      <c r="J63" s="9"/>
      <c r="K63" s="9"/>
      <c r="L63" s="9"/>
    </row>
    <row r="64" spans="1:12" ht="12.75">
      <c r="A64" s="202" t="s">
        <v>251</v>
      </c>
      <c r="B64" s="251"/>
      <c r="C64" s="254" t="s">
        <v>356</v>
      </c>
      <c r="D64" s="255"/>
      <c r="E64" s="256"/>
      <c r="F64" s="15"/>
      <c r="G64" s="43" t="s">
        <v>252</v>
      </c>
      <c r="H64" s="254" t="s">
        <v>321</v>
      </c>
      <c r="I64" s="256"/>
      <c r="J64" s="9"/>
      <c r="K64" s="9"/>
      <c r="L64" s="9"/>
    </row>
    <row r="65" spans="1:12" ht="12.75">
      <c r="A65" s="80"/>
      <c r="B65" s="21"/>
      <c r="C65" s="20"/>
      <c r="D65" s="15"/>
      <c r="E65" s="15"/>
      <c r="F65" s="15"/>
      <c r="G65" s="15"/>
      <c r="H65" s="15"/>
      <c r="I65" s="81"/>
      <c r="J65" s="9"/>
      <c r="K65" s="9"/>
      <c r="L65" s="9"/>
    </row>
    <row r="66" spans="1:12" ht="12.75">
      <c r="A66" s="202" t="s">
        <v>238</v>
      </c>
      <c r="B66" s="251"/>
      <c r="C66" s="263" t="s">
        <v>414</v>
      </c>
      <c r="D66" s="264"/>
      <c r="E66" s="264"/>
      <c r="F66" s="264"/>
      <c r="G66" s="264"/>
      <c r="H66" s="264"/>
      <c r="I66" s="265"/>
      <c r="J66" s="9"/>
      <c r="K66" s="9"/>
      <c r="L66" s="9"/>
    </row>
    <row r="67" spans="1:12" ht="12.75">
      <c r="A67" s="80"/>
      <c r="B67" s="21"/>
      <c r="C67" s="15"/>
      <c r="D67" s="15"/>
      <c r="E67" s="15"/>
      <c r="F67" s="15"/>
      <c r="G67" s="15"/>
      <c r="H67" s="15"/>
      <c r="I67" s="81"/>
      <c r="J67" s="9"/>
      <c r="K67" s="9"/>
      <c r="L67" s="9"/>
    </row>
    <row r="68" spans="1:12" ht="12.75">
      <c r="A68" s="213" t="s">
        <v>253</v>
      </c>
      <c r="B68" s="214"/>
      <c r="C68" s="266" t="s">
        <v>400</v>
      </c>
      <c r="D68" s="267"/>
      <c r="E68" s="267"/>
      <c r="F68" s="267"/>
      <c r="G68" s="267"/>
      <c r="H68" s="267"/>
      <c r="I68" s="268"/>
      <c r="J68" s="9"/>
      <c r="K68" s="9"/>
      <c r="L68" s="9"/>
    </row>
    <row r="69" spans="1:12" ht="12.75">
      <c r="A69" s="91"/>
      <c r="B69" s="19"/>
      <c r="C69" s="272" t="s">
        <v>254</v>
      </c>
      <c r="D69" s="272"/>
      <c r="E69" s="272"/>
      <c r="F69" s="272"/>
      <c r="G69" s="272"/>
      <c r="H69" s="272"/>
      <c r="I69" s="92"/>
      <c r="J69" s="9"/>
      <c r="K69" s="9"/>
      <c r="L69" s="9"/>
    </row>
    <row r="70" spans="1:12" ht="12.75">
      <c r="A70" s="91"/>
      <c r="B70" s="19"/>
      <c r="C70" s="31"/>
      <c r="D70" s="31"/>
      <c r="E70" s="31"/>
      <c r="F70" s="31"/>
      <c r="G70" s="31"/>
      <c r="H70" s="31"/>
      <c r="I70" s="92"/>
      <c r="J70" s="9"/>
      <c r="K70" s="9"/>
      <c r="L70" s="9"/>
    </row>
    <row r="71" spans="1:12" ht="12.75">
      <c r="A71" s="91"/>
      <c r="B71" s="269" t="s">
        <v>255</v>
      </c>
      <c r="C71" s="270"/>
      <c r="D71" s="270"/>
      <c r="E71" s="270"/>
      <c r="F71" s="41"/>
      <c r="G71" s="41"/>
      <c r="H71" s="41"/>
      <c r="I71" s="93"/>
      <c r="J71" s="9"/>
      <c r="K71" s="9"/>
      <c r="L71" s="9"/>
    </row>
    <row r="72" spans="1:12" ht="12.75">
      <c r="A72" s="91"/>
      <c r="B72" s="259" t="s">
        <v>287</v>
      </c>
      <c r="C72" s="260"/>
      <c r="D72" s="260"/>
      <c r="E72" s="260"/>
      <c r="F72" s="260"/>
      <c r="G72" s="260"/>
      <c r="H72" s="260"/>
      <c r="I72" s="271"/>
      <c r="J72" s="9"/>
      <c r="K72" s="9"/>
      <c r="L72" s="9"/>
    </row>
    <row r="73" spans="1:12" ht="12.75">
      <c r="A73" s="91"/>
      <c r="B73" s="259" t="s">
        <v>288</v>
      </c>
      <c r="C73" s="260"/>
      <c r="D73" s="260"/>
      <c r="E73" s="260"/>
      <c r="F73" s="260"/>
      <c r="G73" s="260"/>
      <c r="H73" s="260"/>
      <c r="I73" s="93"/>
      <c r="J73" s="9"/>
      <c r="K73" s="9"/>
      <c r="L73" s="9"/>
    </row>
    <row r="74" spans="1:12" ht="12.75">
      <c r="A74" s="91"/>
      <c r="B74" s="259" t="s">
        <v>289</v>
      </c>
      <c r="C74" s="260"/>
      <c r="D74" s="260"/>
      <c r="E74" s="260"/>
      <c r="F74" s="260"/>
      <c r="G74" s="260"/>
      <c r="H74" s="260"/>
      <c r="I74" s="271"/>
      <c r="J74" s="9"/>
      <c r="K74" s="9"/>
      <c r="L74" s="9"/>
    </row>
    <row r="75" spans="1:12" ht="12.75">
      <c r="A75" s="91"/>
      <c r="B75" s="259" t="s">
        <v>290</v>
      </c>
      <c r="C75" s="260"/>
      <c r="D75" s="260"/>
      <c r="E75" s="260"/>
      <c r="F75" s="260"/>
      <c r="G75" s="260"/>
      <c r="H75" s="260"/>
      <c r="I75" s="271"/>
      <c r="J75" s="9"/>
      <c r="K75" s="9"/>
      <c r="L75" s="9"/>
    </row>
    <row r="76" spans="1:12" ht="12.75">
      <c r="A76" s="91"/>
      <c r="B76" s="94"/>
      <c r="C76" s="95"/>
      <c r="D76" s="95"/>
      <c r="E76" s="95"/>
      <c r="F76" s="95"/>
      <c r="G76" s="95"/>
      <c r="H76" s="95"/>
      <c r="I76" s="96"/>
      <c r="J76" s="9"/>
      <c r="K76" s="9"/>
      <c r="L76" s="9"/>
    </row>
    <row r="77" spans="1:12" ht="13.5" thickBot="1">
      <c r="A77" s="97" t="s">
        <v>256</v>
      </c>
      <c r="B77" s="15"/>
      <c r="C77" s="15"/>
      <c r="D77" s="15"/>
      <c r="E77" s="15"/>
      <c r="F77" s="15"/>
      <c r="G77" s="32"/>
      <c r="H77" s="33"/>
      <c r="I77" s="98"/>
      <c r="J77" s="9"/>
      <c r="K77" s="9"/>
      <c r="L77" s="9"/>
    </row>
    <row r="78" spans="1:12" ht="12.75">
      <c r="A78" s="76"/>
      <c r="B78" s="15"/>
      <c r="C78" s="15"/>
      <c r="D78" s="15"/>
      <c r="E78" s="19" t="s">
        <v>257</v>
      </c>
      <c r="F78" s="28"/>
      <c r="G78" s="248" t="s">
        <v>258</v>
      </c>
      <c r="H78" s="249"/>
      <c r="I78" s="250"/>
      <c r="J78" s="9"/>
      <c r="K78" s="9"/>
      <c r="L78" s="9"/>
    </row>
    <row r="79" spans="1:12" ht="12.75">
      <c r="A79" s="99"/>
      <c r="B79" s="100"/>
      <c r="C79" s="101"/>
      <c r="D79" s="101"/>
      <c r="E79" s="101"/>
      <c r="F79" s="101"/>
      <c r="G79" s="261"/>
      <c r="H79" s="262"/>
      <c r="I79" s="102"/>
      <c r="J79" s="9"/>
      <c r="K79" s="9"/>
      <c r="L79" s="9"/>
    </row>
  </sheetData>
  <sheetProtection/>
  <protectedRanges>
    <protectedRange sqref="E2 H2 C6:D6 C8:D8 C10:D10 C12:I12 C14:D14 F14:I14 C16:I16 I26 I24 C24:G24 C22:F22 C26" name="Range1"/>
    <protectedRange sqref="C18:I18" name="Range1_1"/>
    <protectedRange sqref="C20:I20" name="Range1_1_1"/>
    <protectedRange sqref="A34:D34 A30:I32" name="Range1_1_2_1_1"/>
  </protectedRanges>
  <mergeCells count="100">
    <mergeCell ref="G79:H79"/>
    <mergeCell ref="A66:B66"/>
    <mergeCell ref="C66:I66"/>
    <mergeCell ref="A68:B68"/>
    <mergeCell ref="C68:I68"/>
    <mergeCell ref="B71:E71"/>
    <mergeCell ref="B72:I72"/>
    <mergeCell ref="B74:I74"/>
    <mergeCell ref="B75:I75"/>
    <mergeCell ref="C69:H69"/>
    <mergeCell ref="G78:I78"/>
    <mergeCell ref="A62:B62"/>
    <mergeCell ref="A60:B60"/>
    <mergeCell ref="C60:D60"/>
    <mergeCell ref="F60:I60"/>
    <mergeCell ref="A64:B64"/>
    <mergeCell ref="C64:E64"/>
    <mergeCell ref="H64:I64"/>
    <mergeCell ref="C62:I62"/>
    <mergeCell ref="B73:H73"/>
    <mergeCell ref="A38:D38"/>
    <mergeCell ref="E38:G38"/>
    <mergeCell ref="H48:I48"/>
    <mergeCell ref="H54:I54"/>
    <mergeCell ref="H50:I50"/>
    <mergeCell ref="H38:I38"/>
    <mergeCell ref="A46:D46"/>
    <mergeCell ref="F51:G51"/>
    <mergeCell ref="A40:D40"/>
    <mergeCell ref="E40:G40"/>
    <mergeCell ref="A1:C1"/>
    <mergeCell ref="A28:D28"/>
    <mergeCell ref="E28:G28"/>
    <mergeCell ref="A24:B24"/>
    <mergeCell ref="D24:G24"/>
    <mergeCell ref="A26:B26"/>
    <mergeCell ref="G26:H26"/>
    <mergeCell ref="H28:I28"/>
    <mergeCell ref="A16:B16"/>
    <mergeCell ref="C16:I16"/>
    <mergeCell ref="C61:D61"/>
    <mergeCell ref="F61:G61"/>
    <mergeCell ref="A48:D48"/>
    <mergeCell ref="E48:G48"/>
    <mergeCell ref="E54:G54"/>
    <mergeCell ref="A50:D50"/>
    <mergeCell ref="E50:G50"/>
    <mergeCell ref="A58:D58"/>
    <mergeCell ref="E58:G58"/>
    <mergeCell ref="C51:D51"/>
    <mergeCell ref="A30:D30"/>
    <mergeCell ref="E30:G30"/>
    <mergeCell ref="H30:I30"/>
    <mergeCell ref="A20:B20"/>
    <mergeCell ref="C20:I20"/>
    <mergeCell ref="A22:B22"/>
    <mergeCell ref="D22:F22"/>
    <mergeCell ref="G22:H22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  <mergeCell ref="D31:G31"/>
    <mergeCell ref="A36:D36"/>
    <mergeCell ref="E36:G36"/>
    <mergeCell ref="H36:I36"/>
    <mergeCell ref="A32:D32"/>
    <mergeCell ref="E32:G32"/>
    <mergeCell ref="H32:I32"/>
    <mergeCell ref="A34:D34"/>
    <mergeCell ref="E34:G34"/>
    <mergeCell ref="H34:I34"/>
    <mergeCell ref="H40:I40"/>
    <mergeCell ref="A42:D42"/>
    <mergeCell ref="E42:G42"/>
    <mergeCell ref="H42:I42"/>
    <mergeCell ref="A44:D44"/>
    <mergeCell ref="E44:G44"/>
    <mergeCell ref="H44:I44"/>
    <mergeCell ref="A56:D56"/>
    <mergeCell ref="E56:G56"/>
    <mergeCell ref="H56:I56"/>
    <mergeCell ref="H58:I58"/>
    <mergeCell ref="H46:I46"/>
    <mergeCell ref="H52:I52"/>
    <mergeCell ref="A54:D54"/>
    <mergeCell ref="A52:D52"/>
    <mergeCell ref="E52:G52"/>
    <mergeCell ref="E46:G4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dukat-info@dukat.hr"/>
    <hyperlink ref="C20" r:id="rId2" display="www.dukat.hr"/>
    <hyperlink ref="C66" r:id="rId3" display="biserka.klaric@hr.lactalis.com"/>
  </hyperlinks>
  <printOptions horizontalCentered="1" verticalCentered="1"/>
  <pageMargins left="0.5511811023622047" right="0.5511811023622047" top="0.5905511811023623" bottom="0.5905511811023623" header="0.5118110236220472" footer="0.5118110236220472"/>
  <pageSetup fitToHeight="1" fitToWidth="1"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2"/>
  <sheetViews>
    <sheetView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7" width="9.140625" style="44" customWidth="1"/>
    <col min="8" max="8" width="1.57421875" style="44" customWidth="1"/>
    <col min="9" max="9" width="9.140625" style="44" customWidth="1"/>
    <col min="10" max="11" width="13.140625" style="125" bestFit="1" customWidth="1"/>
    <col min="12" max="12" width="12.7109375" style="125" bestFit="1" customWidth="1"/>
    <col min="13" max="16384" width="9.140625" style="44" customWidth="1"/>
  </cols>
  <sheetData>
    <row r="1" spans="1:11" ht="12.75" customHeight="1">
      <c r="A1" s="309" t="s">
        <v>143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</row>
    <row r="2" spans="1:11" ht="12.75" customHeight="1">
      <c r="A2" s="310" t="str">
        <f>+"stanje na dan "&amp;'OPĆI PODACI'!H2</f>
        <v>stanje na dan 31.12.2018.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3" spans="1:11" ht="12.75" customHeight="1">
      <c r="A3" s="311" t="s">
        <v>336</v>
      </c>
      <c r="B3" s="312"/>
      <c r="C3" s="312"/>
      <c r="D3" s="312"/>
      <c r="E3" s="312"/>
      <c r="F3" s="312"/>
      <c r="G3" s="312"/>
      <c r="H3" s="312"/>
      <c r="I3" s="312"/>
      <c r="J3" s="312"/>
      <c r="K3" s="313"/>
    </row>
    <row r="4" spans="1:11" ht="22.5">
      <c r="A4" s="314" t="s">
        <v>49</v>
      </c>
      <c r="B4" s="315"/>
      <c r="C4" s="315"/>
      <c r="D4" s="315"/>
      <c r="E4" s="315"/>
      <c r="F4" s="315"/>
      <c r="G4" s="315"/>
      <c r="H4" s="316"/>
      <c r="I4" s="47" t="s">
        <v>259</v>
      </c>
      <c r="J4" s="143" t="s">
        <v>299</v>
      </c>
      <c r="K4" s="144" t="s">
        <v>300</v>
      </c>
    </row>
    <row r="5" spans="1:11" ht="12.75">
      <c r="A5" s="317">
        <v>1</v>
      </c>
      <c r="B5" s="317"/>
      <c r="C5" s="317"/>
      <c r="D5" s="317"/>
      <c r="E5" s="317"/>
      <c r="F5" s="317"/>
      <c r="G5" s="317"/>
      <c r="H5" s="317"/>
      <c r="I5" s="46">
        <v>2</v>
      </c>
      <c r="J5" s="145">
        <v>3</v>
      </c>
      <c r="K5" s="145">
        <v>4</v>
      </c>
    </row>
    <row r="6" spans="1:11" ht="12.75">
      <c r="A6" s="318"/>
      <c r="B6" s="319"/>
      <c r="C6" s="319"/>
      <c r="D6" s="319"/>
      <c r="E6" s="319"/>
      <c r="F6" s="319"/>
      <c r="G6" s="319"/>
      <c r="H6" s="319"/>
      <c r="I6" s="319"/>
      <c r="J6" s="319"/>
      <c r="K6" s="320"/>
    </row>
    <row r="7" spans="1:11" ht="12.75">
      <c r="A7" s="306" t="s">
        <v>50</v>
      </c>
      <c r="B7" s="307"/>
      <c r="C7" s="307"/>
      <c r="D7" s="307"/>
      <c r="E7" s="307"/>
      <c r="F7" s="307"/>
      <c r="G7" s="307"/>
      <c r="H7" s="308"/>
      <c r="I7" s="2">
        <v>1</v>
      </c>
      <c r="J7" s="115"/>
      <c r="K7" s="115"/>
    </row>
    <row r="8" spans="1:13" ht="12.75">
      <c r="A8" s="294" t="s">
        <v>337</v>
      </c>
      <c r="B8" s="295"/>
      <c r="C8" s="295"/>
      <c r="D8" s="295"/>
      <c r="E8" s="295"/>
      <c r="F8" s="295"/>
      <c r="G8" s="295"/>
      <c r="H8" s="296"/>
      <c r="I8" s="147">
        <v>2</v>
      </c>
      <c r="J8" s="116">
        <f>J9+J16+J26+J35+J39</f>
        <v>1149999668</v>
      </c>
      <c r="K8" s="116">
        <f>K9+K16+K26+K35+K39</f>
        <v>1151721332</v>
      </c>
      <c r="M8" s="125"/>
    </row>
    <row r="9" spans="1:13" ht="12.75">
      <c r="A9" s="294" t="s">
        <v>194</v>
      </c>
      <c r="B9" s="295"/>
      <c r="C9" s="295"/>
      <c r="D9" s="295"/>
      <c r="E9" s="295"/>
      <c r="F9" s="295"/>
      <c r="G9" s="295"/>
      <c r="H9" s="296"/>
      <c r="I9" s="147">
        <v>3</v>
      </c>
      <c r="J9" s="116">
        <f>SUM(J10:J15)</f>
        <v>133036698</v>
      </c>
      <c r="K9" s="116">
        <f>SUM(K10:K15)</f>
        <v>132217285</v>
      </c>
      <c r="M9" s="125"/>
    </row>
    <row r="10" spans="1:13" ht="12.75">
      <c r="A10" s="291" t="s">
        <v>102</v>
      </c>
      <c r="B10" s="292"/>
      <c r="C10" s="292"/>
      <c r="D10" s="292"/>
      <c r="E10" s="292"/>
      <c r="F10" s="292"/>
      <c r="G10" s="292"/>
      <c r="H10" s="293"/>
      <c r="I10" s="147">
        <v>4</v>
      </c>
      <c r="J10" s="6"/>
      <c r="K10" s="6"/>
      <c r="M10" s="125"/>
    </row>
    <row r="11" spans="1:13" ht="12.75">
      <c r="A11" s="291" t="s">
        <v>12</v>
      </c>
      <c r="B11" s="292"/>
      <c r="C11" s="292"/>
      <c r="D11" s="292"/>
      <c r="E11" s="292"/>
      <c r="F11" s="292"/>
      <c r="G11" s="292"/>
      <c r="H11" s="293"/>
      <c r="I11" s="147">
        <v>5</v>
      </c>
      <c r="J11" s="6">
        <v>8277448</v>
      </c>
      <c r="K11" s="6">
        <v>8960031</v>
      </c>
      <c r="M11" s="125"/>
    </row>
    <row r="12" spans="1:13" ht="12.75">
      <c r="A12" s="291" t="s">
        <v>103</v>
      </c>
      <c r="B12" s="292"/>
      <c r="C12" s="292"/>
      <c r="D12" s="292"/>
      <c r="E12" s="292"/>
      <c r="F12" s="292"/>
      <c r="G12" s="292"/>
      <c r="H12" s="293"/>
      <c r="I12" s="147">
        <v>6</v>
      </c>
      <c r="J12" s="6">
        <v>124113793</v>
      </c>
      <c r="K12" s="6">
        <v>122982429</v>
      </c>
      <c r="M12" s="125"/>
    </row>
    <row r="13" spans="1:13" ht="12.75">
      <c r="A13" s="291" t="s">
        <v>197</v>
      </c>
      <c r="B13" s="292"/>
      <c r="C13" s="292"/>
      <c r="D13" s="292"/>
      <c r="E13" s="292"/>
      <c r="F13" s="292"/>
      <c r="G13" s="292"/>
      <c r="H13" s="293"/>
      <c r="I13" s="147">
        <v>7</v>
      </c>
      <c r="J13" s="6">
        <v>0</v>
      </c>
      <c r="K13" s="6">
        <v>0</v>
      </c>
      <c r="M13" s="125"/>
    </row>
    <row r="14" spans="1:13" ht="12.75">
      <c r="A14" s="291" t="s">
        <v>198</v>
      </c>
      <c r="B14" s="292"/>
      <c r="C14" s="292"/>
      <c r="D14" s="292"/>
      <c r="E14" s="292"/>
      <c r="F14" s="292"/>
      <c r="G14" s="292"/>
      <c r="H14" s="293"/>
      <c r="I14" s="147">
        <v>8</v>
      </c>
      <c r="J14" s="6">
        <v>645457</v>
      </c>
      <c r="K14" s="6">
        <v>274825</v>
      </c>
      <c r="M14" s="125"/>
    </row>
    <row r="15" spans="1:13" ht="12.75">
      <c r="A15" s="291" t="s">
        <v>199</v>
      </c>
      <c r="B15" s="292"/>
      <c r="C15" s="292"/>
      <c r="D15" s="292"/>
      <c r="E15" s="292"/>
      <c r="F15" s="292"/>
      <c r="G15" s="292"/>
      <c r="H15" s="293"/>
      <c r="I15" s="147">
        <v>9</v>
      </c>
      <c r="J15" s="6"/>
      <c r="K15" s="6"/>
      <c r="M15" s="125"/>
    </row>
    <row r="16" spans="1:13" ht="12.75">
      <c r="A16" s="294" t="s">
        <v>195</v>
      </c>
      <c r="B16" s="295"/>
      <c r="C16" s="295"/>
      <c r="D16" s="295"/>
      <c r="E16" s="295"/>
      <c r="F16" s="295"/>
      <c r="G16" s="295"/>
      <c r="H16" s="296"/>
      <c r="I16" s="147">
        <v>10</v>
      </c>
      <c r="J16" s="116">
        <f>SUM(J17:J25)</f>
        <v>994863042</v>
      </c>
      <c r="K16" s="116">
        <f>SUM(K17:K25)</f>
        <v>983286099</v>
      </c>
      <c r="M16" s="125"/>
    </row>
    <row r="17" spans="1:13" ht="12.75">
      <c r="A17" s="291" t="s">
        <v>200</v>
      </c>
      <c r="B17" s="292"/>
      <c r="C17" s="292"/>
      <c r="D17" s="292"/>
      <c r="E17" s="292"/>
      <c r="F17" s="292"/>
      <c r="G17" s="292"/>
      <c r="H17" s="293"/>
      <c r="I17" s="147">
        <v>11</v>
      </c>
      <c r="J17" s="6">
        <v>102613443</v>
      </c>
      <c r="K17" s="6">
        <v>109439251</v>
      </c>
      <c r="M17" s="125"/>
    </row>
    <row r="18" spans="1:13" ht="12.75">
      <c r="A18" s="291" t="s">
        <v>228</v>
      </c>
      <c r="B18" s="292"/>
      <c r="C18" s="292"/>
      <c r="D18" s="292"/>
      <c r="E18" s="292"/>
      <c r="F18" s="292"/>
      <c r="G18" s="292"/>
      <c r="H18" s="293"/>
      <c r="I18" s="147">
        <v>12</v>
      </c>
      <c r="J18" s="6">
        <v>418777120</v>
      </c>
      <c r="K18" s="6">
        <v>406065179</v>
      </c>
      <c r="M18" s="125"/>
    </row>
    <row r="19" spans="1:13" ht="12.75">
      <c r="A19" s="291" t="s">
        <v>201</v>
      </c>
      <c r="B19" s="292"/>
      <c r="C19" s="292"/>
      <c r="D19" s="292"/>
      <c r="E19" s="292"/>
      <c r="F19" s="292"/>
      <c r="G19" s="292"/>
      <c r="H19" s="293"/>
      <c r="I19" s="147">
        <v>13</v>
      </c>
      <c r="J19" s="6">
        <v>305823202</v>
      </c>
      <c r="K19" s="6">
        <v>282970685</v>
      </c>
      <c r="M19" s="125"/>
    </row>
    <row r="20" spans="1:13" ht="12.75">
      <c r="A20" s="291" t="s">
        <v>17</v>
      </c>
      <c r="B20" s="292"/>
      <c r="C20" s="292"/>
      <c r="D20" s="292"/>
      <c r="E20" s="292"/>
      <c r="F20" s="292"/>
      <c r="G20" s="292"/>
      <c r="H20" s="293"/>
      <c r="I20" s="147">
        <v>14</v>
      </c>
      <c r="J20" s="6">
        <v>139943899</v>
      </c>
      <c r="K20" s="6">
        <v>133053411</v>
      </c>
      <c r="M20" s="125"/>
    </row>
    <row r="21" spans="1:13" ht="12.75">
      <c r="A21" s="291" t="s">
        <v>18</v>
      </c>
      <c r="B21" s="292"/>
      <c r="C21" s="292"/>
      <c r="D21" s="292"/>
      <c r="E21" s="292"/>
      <c r="F21" s="292"/>
      <c r="G21" s="292"/>
      <c r="H21" s="293"/>
      <c r="I21" s="147">
        <v>15</v>
      </c>
      <c r="J21" s="6">
        <v>63115</v>
      </c>
      <c r="K21" s="6">
        <v>0</v>
      </c>
      <c r="M21" s="125"/>
    </row>
    <row r="22" spans="1:13" ht="12.75">
      <c r="A22" s="291" t="s">
        <v>62</v>
      </c>
      <c r="B22" s="292"/>
      <c r="C22" s="292"/>
      <c r="D22" s="292"/>
      <c r="E22" s="292"/>
      <c r="F22" s="292"/>
      <c r="G22" s="292"/>
      <c r="H22" s="293"/>
      <c r="I22" s="147">
        <v>16</v>
      </c>
      <c r="J22" s="6">
        <v>838732</v>
      </c>
      <c r="K22" s="6">
        <v>3111516</v>
      </c>
      <c r="M22" s="125"/>
    </row>
    <row r="23" spans="1:13" ht="12.75">
      <c r="A23" s="291" t="s">
        <v>63</v>
      </c>
      <c r="B23" s="292"/>
      <c r="C23" s="292"/>
      <c r="D23" s="292"/>
      <c r="E23" s="292"/>
      <c r="F23" s="292"/>
      <c r="G23" s="292"/>
      <c r="H23" s="293"/>
      <c r="I23" s="147">
        <v>17</v>
      </c>
      <c r="J23" s="6">
        <v>22343374</v>
      </c>
      <c r="K23" s="6">
        <v>44347684</v>
      </c>
      <c r="M23" s="125"/>
    </row>
    <row r="24" spans="1:13" ht="12.75">
      <c r="A24" s="291" t="s">
        <v>64</v>
      </c>
      <c r="B24" s="292"/>
      <c r="C24" s="292"/>
      <c r="D24" s="292"/>
      <c r="E24" s="292"/>
      <c r="F24" s="292"/>
      <c r="G24" s="292"/>
      <c r="H24" s="293"/>
      <c r="I24" s="147">
        <v>2760</v>
      </c>
      <c r="J24" s="6">
        <v>1088430</v>
      </c>
      <c r="K24" s="6">
        <v>1048456</v>
      </c>
      <c r="M24" s="125"/>
    </row>
    <row r="25" spans="1:13" ht="12.75">
      <c r="A25" s="291" t="s">
        <v>65</v>
      </c>
      <c r="B25" s="292"/>
      <c r="C25" s="292"/>
      <c r="D25" s="292"/>
      <c r="E25" s="292"/>
      <c r="F25" s="292"/>
      <c r="G25" s="292"/>
      <c r="H25" s="293"/>
      <c r="I25" s="147">
        <v>19</v>
      </c>
      <c r="J25" s="6">
        <v>3371727</v>
      </c>
      <c r="K25" s="6">
        <v>3249917</v>
      </c>
      <c r="M25" s="125"/>
    </row>
    <row r="26" spans="1:13" s="117" customFormat="1" ht="12.75">
      <c r="A26" s="294" t="s">
        <v>180</v>
      </c>
      <c r="B26" s="295"/>
      <c r="C26" s="295"/>
      <c r="D26" s="295"/>
      <c r="E26" s="295"/>
      <c r="F26" s="295"/>
      <c r="G26" s="295"/>
      <c r="H26" s="296"/>
      <c r="I26" s="147">
        <v>20</v>
      </c>
      <c r="J26" s="116">
        <f>SUM(J27:J34)</f>
        <v>4768469</v>
      </c>
      <c r="K26" s="116">
        <f>SUM(K27:K34)</f>
        <v>19546037</v>
      </c>
      <c r="L26" s="125"/>
      <c r="M26" s="125"/>
    </row>
    <row r="27" spans="1:13" ht="12.75">
      <c r="A27" s="291" t="s">
        <v>66</v>
      </c>
      <c r="B27" s="292"/>
      <c r="C27" s="292"/>
      <c r="D27" s="292"/>
      <c r="E27" s="292"/>
      <c r="F27" s="292"/>
      <c r="G27" s="292"/>
      <c r="H27" s="293"/>
      <c r="I27" s="147">
        <v>21</v>
      </c>
      <c r="J27" s="6">
        <v>0</v>
      </c>
      <c r="K27" s="6">
        <v>0</v>
      </c>
      <c r="M27" s="125"/>
    </row>
    <row r="28" spans="1:13" ht="12.75">
      <c r="A28" s="291" t="s">
        <v>67</v>
      </c>
      <c r="B28" s="292"/>
      <c r="C28" s="292"/>
      <c r="D28" s="292"/>
      <c r="E28" s="292"/>
      <c r="F28" s="292"/>
      <c r="G28" s="292"/>
      <c r="H28" s="293"/>
      <c r="I28" s="147">
        <v>22</v>
      </c>
      <c r="J28" s="6">
        <v>0</v>
      </c>
      <c r="K28" s="6">
        <v>0</v>
      </c>
      <c r="M28" s="125"/>
    </row>
    <row r="29" spans="1:13" ht="12.75">
      <c r="A29" s="291" t="s">
        <v>68</v>
      </c>
      <c r="B29" s="292"/>
      <c r="C29" s="292"/>
      <c r="D29" s="292"/>
      <c r="E29" s="292"/>
      <c r="F29" s="292"/>
      <c r="G29" s="292"/>
      <c r="H29" s="293"/>
      <c r="I29" s="147">
        <v>23</v>
      </c>
      <c r="J29" s="6">
        <f>405002*0</f>
        <v>0</v>
      </c>
      <c r="K29" s="6"/>
      <c r="M29" s="125"/>
    </row>
    <row r="30" spans="1:13" ht="12.75">
      <c r="A30" s="291" t="s">
        <v>73</v>
      </c>
      <c r="B30" s="292"/>
      <c r="C30" s="292"/>
      <c r="D30" s="292"/>
      <c r="E30" s="292"/>
      <c r="F30" s="292"/>
      <c r="G30" s="292"/>
      <c r="H30" s="293"/>
      <c r="I30" s="147">
        <v>24</v>
      </c>
      <c r="J30" s="6"/>
      <c r="K30" s="6">
        <v>0</v>
      </c>
      <c r="M30" s="125"/>
    </row>
    <row r="31" spans="1:13" ht="12.75">
      <c r="A31" s="291" t="s">
        <v>74</v>
      </c>
      <c r="B31" s="292"/>
      <c r="C31" s="292"/>
      <c r="D31" s="292"/>
      <c r="E31" s="292"/>
      <c r="F31" s="292"/>
      <c r="G31" s="292"/>
      <c r="H31" s="293"/>
      <c r="I31" s="147">
        <v>25</v>
      </c>
      <c r="J31" s="6">
        <v>255906</v>
      </c>
      <c r="K31" s="6">
        <v>253767</v>
      </c>
      <c r="M31" s="125"/>
    </row>
    <row r="32" spans="1:13" ht="12.75">
      <c r="A32" s="291" t="s">
        <v>75</v>
      </c>
      <c r="B32" s="292"/>
      <c r="C32" s="292"/>
      <c r="D32" s="292"/>
      <c r="E32" s="292"/>
      <c r="F32" s="292"/>
      <c r="G32" s="292"/>
      <c r="H32" s="293"/>
      <c r="I32" s="147">
        <v>26</v>
      </c>
      <c r="J32" s="6">
        <v>4412563</v>
      </c>
      <c r="K32" s="6">
        <v>19192270</v>
      </c>
      <c r="M32" s="125"/>
    </row>
    <row r="33" spans="1:13" ht="12.75">
      <c r="A33" s="291" t="s">
        <v>69</v>
      </c>
      <c r="B33" s="292"/>
      <c r="C33" s="292"/>
      <c r="D33" s="292"/>
      <c r="E33" s="292"/>
      <c r="F33" s="292"/>
      <c r="G33" s="292"/>
      <c r="H33" s="293"/>
      <c r="I33" s="147">
        <v>27</v>
      </c>
      <c r="J33" s="6">
        <v>100000</v>
      </c>
      <c r="K33" s="6">
        <v>100000</v>
      </c>
      <c r="M33" s="125"/>
    </row>
    <row r="34" spans="1:13" ht="12.75">
      <c r="A34" s="291" t="s">
        <v>173</v>
      </c>
      <c r="B34" s="292"/>
      <c r="C34" s="292"/>
      <c r="D34" s="292"/>
      <c r="E34" s="292"/>
      <c r="F34" s="292"/>
      <c r="G34" s="292"/>
      <c r="H34" s="293"/>
      <c r="I34" s="147">
        <v>28</v>
      </c>
      <c r="J34" s="6">
        <v>0</v>
      </c>
      <c r="K34" s="6"/>
      <c r="M34" s="125"/>
    </row>
    <row r="35" spans="1:13" s="117" customFormat="1" ht="12.75">
      <c r="A35" s="294" t="s">
        <v>174</v>
      </c>
      <c r="B35" s="295"/>
      <c r="C35" s="295"/>
      <c r="D35" s="295"/>
      <c r="E35" s="295"/>
      <c r="F35" s="295"/>
      <c r="G35" s="295"/>
      <c r="H35" s="296"/>
      <c r="I35" s="147">
        <v>29</v>
      </c>
      <c r="J35" s="116">
        <v>0</v>
      </c>
      <c r="K35" s="116">
        <v>0</v>
      </c>
      <c r="L35" s="125"/>
      <c r="M35" s="125"/>
    </row>
    <row r="36" spans="1:13" ht="12.75">
      <c r="A36" s="291" t="s">
        <v>70</v>
      </c>
      <c r="B36" s="292"/>
      <c r="C36" s="292"/>
      <c r="D36" s="292"/>
      <c r="E36" s="292"/>
      <c r="F36" s="292"/>
      <c r="G36" s="292"/>
      <c r="H36" s="293"/>
      <c r="I36" s="147">
        <v>30</v>
      </c>
      <c r="J36" s="6">
        <v>0</v>
      </c>
      <c r="K36" s="6">
        <v>0</v>
      </c>
      <c r="M36" s="125"/>
    </row>
    <row r="37" spans="1:13" ht="12.75">
      <c r="A37" s="291" t="s">
        <v>71</v>
      </c>
      <c r="B37" s="292"/>
      <c r="C37" s="292"/>
      <c r="D37" s="292"/>
      <c r="E37" s="292"/>
      <c r="F37" s="292"/>
      <c r="G37" s="292"/>
      <c r="H37" s="293"/>
      <c r="I37" s="147">
        <v>31</v>
      </c>
      <c r="J37" s="6">
        <v>0</v>
      </c>
      <c r="K37" s="6">
        <v>0</v>
      </c>
      <c r="M37" s="125"/>
    </row>
    <row r="38" spans="1:13" ht="12.75">
      <c r="A38" s="291" t="s">
        <v>72</v>
      </c>
      <c r="B38" s="292"/>
      <c r="C38" s="292"/>
      <c r="D38" s="292"/>
      <c r="E38" s="292"/>
      <c r="F38" s="292"/>
      <c r="G38" s="292"/>
      <c r="H38" s="293"/>
      <c r="I38" s="147">
        <v>32</v>
      </c>
      <c r="J38" s="6">
        <v>0</v>
      </c>
      <c r="K38" s="6">
        <v>0</v>
      </c>
      <c r="M38" s="125"/>
    </row>
    <row r="39" spans="1:13" s="117" customFormat="1" ht="12.75">
      <c r="A39" s="294" t="s">
        <v>175</v>
      </c>
      <c r="B39" s="295"/>
      <c r="C39" s="295"/>
      <c r="D39" s="295"/>
      <c r="E39" s="295"/>
      <c r="F39" s="295"/>
      <c r="G39" s="295"/>
      <c r="H39" s="296"/>
      <c r="I39" s="147">
        <v>33</v>
      </c>
      <c r="J39" s="118">
        <v>17331459</v>
      </c>
      <c r="K39" s="118">
        <v>16671911</v>
      </c>
      <c r="L39" s="125"/>
      <c r="M39" s="125"/>
    </row>
    <row r="40" spans="1:13" s="117" customFormat="1" ht="12.75">
      <c r="A40" s="294" t="s">
        <v>338</v>
      </c>
      <c r="B40" s="295"/>
      <c r="C40" s="295"/>
      <c r="D40" s="295"/>
      <c r="E40" s="295"/>
      <c r="F40" s="295"/>
      <c r="G40" s="295"/>
      <c r="H40" s="296"/>
      <c r="I40" s="147">
        <v>34</v>
      </c>
      <c r="J40" s="116">
        <f>J41+J49+J56+J64</f>
        <v>1351530866</v>
      </c>
      <c r="K40" s="116">
        <f>K41+K49+K56+K64</f>
        <v>1446286123</v>
      </c>
      <c r="L40" s="125"/>
      <c r="M40" s="125"/>
    </row>
    <row r="41" spans="1:13" s="117" customFormat="1" ht="12.75">
      <c r="A41" s="294" t="s">
        <v>90</v>
      </c>
      <c r="B41" s="295"/>
      <c r="C41" s="295"/>
      <c r="D41" s="295"/>
      <c r="E41" s="295"/>
      <c r="F41" s="295"/>
      <c r="G41" s="295"/>
      <c r="H41" s="296"/>
      <c r="I41" s="147">
        <v>35</v>
      </c>
      <c r="J41" s="116">
        <f>SUM(J42:J48)</f>
        <v>289479417</v>
      </c>
      <c r="K41" s="116">
        <f>SUM(K42:K48)</f>
        <v>308878607</v>
      </c>
      <c r="L41" s="125"/>
      <c r="M41" s="125"/>
    </row>
    <row r="42" spans="1:13" ht="12.75">
      <c r="A42" s="291" t="s">
        <v>107</v>
      </c>
      <c r="B42" s="292"/>
      <c r="C42" s="292"/>
      <c r="D42" s="292"/>
      <c r="E42" s="292"/>
      <c r="F42" s="292"/>
      <c r="G42" s="292"/>
      <c r="H42" s="293"/>
      <c r="I42" s="147">
        <v>36</v>
      </c>
      <c r="J42" s="6">
        <v>110254199</v>
      </c>
      <c r="K42" s="6">
        <v>125207781</v>
      </c>
      <c r="M42" s="125"/>
    </row>
    <row r="43" spans="1:13" ht="12.75">
      <c r="A43" s="291" t="s">
        <v>108</v>
      </c>
      <c r="B43" s="292"/>
      <c r="C43" s="292"/>
      <c r="D43" s="292"/>
      <c r="E43" s="292"/>
      <c r="F43" s="292"/>
      <c r="G43" s="292"/>
      <c r="H43" s="293"/>
      <c r="I43" s="147">
        <v>37</v>
      </c>
      <c r="J43" s="6">
        <v>37427353</v>
      </c>
      <c r="K43" s="6">
        <v>38847390</v>
      </c>
      <c r="M43" s="125"/>
    </row>
    <row r="44" spans="1:13" ht="12.75">
      <c r="A44" s="291" t="s">
        <v>76</v>
      </c>
      <c r="B44" s="292"/>
      <c r="C44" s="292"/>
      <c r="D44" s="292"/>
      <c r="E44" s="292"/>
      <c r="F44" s="292"/>
      <c r="G44" s="292"/>
      <c r="H44" s="293"/>
      <c r="I44" s="147">
        <v>38</v>
      </c>
      <c r="J44" s="6">
        <v>96913163</v>
      </c>
      <c r="K44" s="6">
        <v>98217003</v>
      </c>
      <c r="M44" s="125"/>
    </row>
    <row r="45" spans="1:13" ht="12.75">
      <c r="A45" s="291" t="s">
        <v>77</v>
      </c>
      <c r="B45" s="292"/>
      <c r="C45" s="292"/>
      <c r="D45" s="292"/>
      <c r="E45" s="292"/>
      <c r="F45" s="292"/>
      <c r="G45" s="292"/>
      <c r="H45" s="293"/>
      <c r="I45" s="147">
        <v>39</v>
      </c>
      <c r="J45" s="6">
        <v>39358666</v>
      </c>
      <c r="K45" s="6">
        <v>40737537</v>
      </c>
      <c r="M45" s="125"/>
    </row>
    <row r="46" spans="1:13" ht="12.75">
      <c r="A46" s="291" t="s">
        <v>78</v>
      </c>
      <c r="B46" s="292"/>
      <c r="C46" s="292"/>
      <c r="D46" s="292"/>
      <c r="E46" s="292"/>
      <c r="F46" s="292"/>
      <c r="G46" s="292"/>
      <c r="H46" s="293"/>
      <c r="I46" s="147">
        <v>40</v>
      </c>
      <c r="J46" s="6">
        <v>1813806</v>
      </c>
      <c r="K46" s="6">
        <v>2241876</v>
      </c>
      <c r="M46" s="125"/>
    </row>
    <row r="47" spans="1:13" ht="12.75">
      <c r="A47" s="291" t="s">
        <v>79</v>
      </c>
      <c r="B47" s="292"/>
      <c r="C47" s="292"/>
      <c r="D47" s="292"/>
      <c r="E47" s="292"/>
      <c r="F47" s="292"/>
      <c r="G47" s="292"/>
      <c r="H47" s="293"/>
      <c r="I47" s="147">
        <v>41</v>
      </c>
      <c r="J47" s="6">
        <v>3712230</v>
      </c>
      <c r="K47" s="6">
        <v>3627020</v>
      </c>
      <c r="M47" s="125"/>
    </row>
    <row r="48" spans="1:13" ht="12.75">
      <c r="A48" s="291" t="s">
        <v>80</v>
      </c>
      <c r="B48" s="292"/>
      <c r="C48" s="292"/>
      <c r="D48" s="292"/>
      <c r="E48" s="292"/>
      <c r="F48" s="292"/>
      <c r="G48" s="292"/>
      <c r="H48" s="293"/>
      <c r="I48" s="147">
        <v>42</v>
      </c>
      <c r="J48" s="6">
        <v>0</v>
      </c>
      <c r="K48" s="6">
        <v>0</v>
      </c>
      <c r="M48" s="125"/>
    </row>
    <row r="49" spans="1:13" s="117" customFormat="1" ht="12.75">
      <c r="A49" s="294" t="s">
        <v>91</v>
      </c>
      <c r="B49" s="295"/>
      <c r="C49" s="295"/>
      <c r="D49" s="295"/>
      <c r="E49" s="295"/>
      <c r="F49" s="295"/>
      <c r="G49" s="295"/>
      <c r="H49" s="296"/>
      <c r="I49" s="147">
        <v>43</v>
      </c>
      <c r="J49" s="116">
        <f>SUM(J50:J55)</f>
        <v>575201776</v>
      </c>
      <c r="K49" s="116">
        <f>SUM(K50:K55)</f>
        <v>529579095</v>
      </c>
      <c r="L49" s="125"/>
      <c r="M49" s="125"/>
    </row>
    <row r="50" spans="1:13" ht="12.75">
      <c r="A50" s="291" t="s">
        <v>189</v>
      </c>
      <c r="B50" s="292"/>
      <c r="C50" s="292"/>
      <c r="D50" s="292"/>
      <c r="E50" s="292"/>
      <c r="F50" s="292"/>
      <c r="G50" s="292"/>
      <c r="H50" s="293"/>
      <c r="I50" s="147">
        <v>44</v>
      </c>
      <c r="J50" s="6">
        <v>51769117</v>
      </c>
      <c r="K50" s="6">
        <v>66434857</v>
      </c>
      <c r="M50" s="125"/>
    </row>
    <row r="51" spans="1:13" ht="12.75">
      <c r="A51" s="291" t="s">
        <v>190</v>
      </c>
      <c r="B51" s="292"/>
      <c r="C51" s="292"/>
      <c r="D51" s="292"/>
      <c r="E51" s="292"/>
      <c r="F51" s="292"/>
      <c r="G51" s="292"/>
      <c r="H51" s="293"/>
      <c r="I51" s="147">
        <v>45</v>
      </c>
      <c r="J51" s="6">
        <v>482029660</v>
      </c>
      <c r="K51" s="6">
        <v>422901794</v>
      </c>
      <c r="M51" s="125"/>
    </row>
    <row r="52" spans="1:13" ht="12.75">
      <c r="A52" s="291" t="s">
        <v>191</v>
      </c>
      <c r="B52" s="292"/>
      <c r="C52" s="292"/>
      <c r="D52" s="292"/>
      <c r="E52" s="292"/>
      <c r="F52" s="292"/>
      <c r="G52" s="292"/>
      <c r="H52" s="293"/>
      <c r="I52" s="147">
        <v>46</v>
      </c>
      <c r="J52" s="6"/>
      <c r="K52" s="6"/>
      <c r="M52" s="125"/>
    </row>
    <row r="53" spans="1:13" ht="12.75">
      <c r="A53" s="291" t="s">
        <v>192</v>
      </c>
      <c r="B53" s="292"/>
      <c r="C53" s="292"/>
      <c r="D53" s="292"/>
      <c r="E53" s="292"/>
      <c r="F53" s="292"/>
      <c r="G53" s="292"/>
      <c r="H53" s="293"/>
      <c r="I53" s="147">
        <v>47</v>
      </c>
      <c r="J53" s="6">
        <v>224369</v>
      </c>
      <c r="K53" s="6">
        <v>157889</v>
      </c>
      <c r="M53" s="125"/>
    </row>
    <row r="54" spans="1:13" ht="12.75">
      <c r="A54" s="291" t="s">
        <v>10</v>
      </c>
      <c r="B54" s="292"/>
      <c r="C54" s="292"/>
      <c r="D54" s="292"/>
      <c r="E54" s="292"/>
      <c r="F54" s="292"/>
      <c r="G54" s="292"/>
      <c r="H54" s="293"/>
      <c r="I54" s="147">
        <v>48</v>
      </c>
      <c r="J54" s="6">
        <v>19699279</v>
      </c>
      <c r="K54" s="6">
        <v>14797272</v>
      </c>
      <c r="M54" s="125"/>
    </row>
    <row r="55" spans="1:13" ht="12.75">
      <c r="A55" s="291" t="s">
        <v>11</v>
      </c>
      <c r="B55" s="292"/>
      <c r="C55" s="292"/>
      <c r="D55" s="292"/>
      <c r="E55" s="292"/>
      <c r="F55" s="292"/>
      <c r="G55" s="292"/>
      <c r="H55" s="293"/>
      <c r="I55" s="147">
        <v>49</v>
      </c>
      <c r="J55" s="6">
        <v>21479351</v>
      </c>
      <c r="K55" s="6">
        <v>25287283</v>
      </c>
      <c r="M55" s="125"/>
    </row>
    <row r="56" spans="1:13" s="117" customFormat="1" ht="12.75">
      <c r="A56" s="294" t="s">
        <v>92</v>
      </c>
      <c r="B56" s="295"/>
      <c r="C56" s="295"/>
      <c r="D56" s="295"/>
      <c r="E56" s="295"/>
      <c r="F56" s="295"/>
      <c r="G56" s="295"/>
      <c r="H56" s="296"/>
      <c r="I56" s="147">
        <v>50</v>
      </c>
      <c r="J56" s="116">
        <f>SUM(J57:J63)</f>
        <v>10850034</v>
      </c>
      <c r="K56" s="116">
        <f>SUM(K57:K63)</f>
        <v>259655984</v>
      </c>
      <c r="L56" s="125"/>
      <c r="M56" s="125"/>
    </row>
    <row r="57" spans="1:13" ht="12.75">
      <c r="A57" s="291" t="s">
        <v>66</v>
      </c>
      <c r="B57" s="292"/>
      <c r="C57" s="292"/>
      <c r="D57" s="292"/>
      <c r="E57" s="292"/>
      <c r="F57" s="292"/>
      <c r="G57" s="292"/>
      <c r="H57" s="293"/>
      <c r="I57" s="147">
        <v>51</v>
      </c>
      <c r="J57" s="6"/>
      <c r="K57" s="6"/>
      <c r="M57" s="125"/>
    </row>
    <row r="58" spans="1:13" ht="12.75">
      <c r="A58" s="291" t="s">
        <v>67</v>
      </c>
      <c r="B58" s="292"/>
      <c r="C58" s="292"/>
      <c r="D58" s="292"/>
      <c r="E58" s="292"/>
      <c r="F58" s="292"/>
      <c r="G58" s="292"/>
      <c r="H58" s="293"/>
      <c r="I58" s="147">
        <v>52</v>
      </c>
      <c r="J58" s="6"/>
      <c r="K58" s="6"/>
      <c r="M58" s="125"/>
    </row>
    <row r="59" spans="1:13" ht="12.75">
      <c r="A59" s="291" t="s">
        <v>223</v>
      </c>
      <c r="B59" s="292"/>
      <c r="C59" s="292"/>
      <c r="D59" s="292"/>
      <c r="E59" s="292"/>
      <c r="F59" s="292"/>
      <c r="G59" s="292"/>
      <c r="H59" s="293"/>
      <c r="I59" s="147">
        <v>53</v>
      </c>
      <c r="J59" s="6"/>
      <c r="K59" s="6"/>
      <c r="M59" s="125"/>
    </row>
    <row r="60" spans="1:13" ht="12.75">
      <c r="A60" s="291" t="s">
        <v>73</v>
      </c>
      <c r="B60" s="292"/>
      <c r="C60" s="292"/>
      <c r="D60" s="292"/>
      <c r="E60" s="292"/>
      <c r="F60" s="292"/>
      <c r="G60" s="292"/>
      <c r="H60" s="293"/>
      <c r="I60" s="147">
        <v>54</v>
      </c>
      <c r="J60" s="6"/>
      <c r="K60" s="6"/>
      <c r="M60" s="125"/>
    </row>
    <row r="61" spans="1:13" ht="12.75">
      <c r="A61" s="291" t="s">
        <v>74</v>
      </c>
      <c r="B61" s="292"/>
      <c r="C61" s="292"/>
      <c r="D61" s="292"/>
      <c r="E61" s="292"/>
      <c r="F61" s="292"/>
      <c r="G61" s="292"/>
      <c r="H61" s="293"/>
      <c r="I61" s="147">
        <v>55</v>
      </c>
      <c r="J61" s="6"/>
      <c r="K61" s="6"/>
      <c r="M61" s="125"/>
    </row>
    <row r="62" spans="1:13" ht="12.75">
      <c r="A62" s="291" t="s">
        <v>75</v>
      </c>
      <c r="B62" s="292"/>
      <c r="C62" s="292"/>
      <c r="D62" s="292"/>
      <c r="E62" s="292"/>
      <c r="F62" s="292"/>
      <c r="G62" s="292"/>
      <c r="H62" s="293"/>
      <c r="I62" s="147">
        <v>56</v>
      </c>
      <c r="J62" s="6">
        <v>10850034</v>
      </c>
      <c r="K62" s="6">
        <v>259655984</v>
      </c>
      <c r="M62" s="125"/>
    </row>
    <row r="63" spans="1:13" ht="12.75">
      <c r="A63" s="291" t="s">
        <v>36</v>
      </c>
      <c r="B63" s="292"/>
      <c r="C63" s="292"/>
      <c r="D63" s="292"/>
      <c r="E63" s="292"/>
      <c r="F63" s="292"/>
      <c r="G63" s="292"/>
      <c r="H63" s="293"/>
      <c r="I63" s="147">
        <v>57</v>
      </c>
      <c r="J63" s="6"/>
      <c r="K63" s="6"/>
      <c r="M63" s="125"/>
    </row>
    <row r="64" spans="1:13" s="117" customFormat="1" ht="12.75">
      <c r="A64" s="294" t="s">
        <v>196</v>
      </c>
      <c r="B64" s="295"/>
      <c r="C64" s="295"/>
      <c r="D64" s="295"/>
      <c r="E64" s="295"/>
      <c r="F64" s="295"/>
      <c r="G64" s="295"/>
      <c r="H64" s="296"/>
      <c r="I64" s="147">
        <v>58</v>
      </c>
      <c r="J64" s="118">
        <v>475999639</v>
      </c>
      <c r="K64" s="118">
        <v>348172437</v>
      </c>
      <c r="L64" s="125"/>
      <c r="M64" s="125"/>
    </row>
    <row r="65" spans="1:13" s="117" customFormat="1" ht="12.75">
      <c r="A65" s="294" t="s">
        <v>46</v>
      </c>
      <c r="B65" s="295"/>
      <c r="C65" s="295"/>
      <c r="D65" s="295"/>
      <c r="E65" s="295"/>
      <c r="F65" s="295"/>
      <c r="G65" s="295"/>
      <c r="H65" s="296"/>
      <c r="I65" s="147">
        <v>59</v>
      </c>
      <c r="J65" s="118"/>
      <c r="K65" s="118"/>
      <c r="L65" s="125"/>
      <c r="M65" s="125"/>
    </row>
    <row r="66" spans="1:13" s="117" customFormat="1" ht="12.75">
      <c r="A66" s="294" t="s">
        <v>339</v>
      </c>
      <c r="B66" s="295"/>
      <c r="C66" s="295"/>
      <c r="D66" s="295"/>
      <c r="E66" s="295"/>
      <c r="F66" s="295"/>
      <c r="G66" s="295"/>
      <c r="H66" s="296"/>
      <c r="I66" s="147">
        <v>60</v>
      </c>
      <c r="J66" s="116">
        <f>J7+J8+J40+J65</f>
        <v>2501530534</v>
      </c>
      <c r="K66" s="116">
        <f>K7+K8+K40+K65</f>
        <v>2598007455</v>
      </c>
      <c r="L66" s="125"/>
      <c r="M66" s="125"/>
    </row>
    <row r="67" spans="1:13" s="117" customFormat="1" ht="12.75">
      <c r="A67" s="300" t="s">
        <v>81</v>
      </c>
      <c r="B67" s="301"/>
      <c r="C67" s="301"/>
      <c r="D67" s="301"/>
      <c r="E67" s="301"/>
      <c r="F67" s="301"/>
      <c r="G67" s="301"/>
      <c r="H67" s="302"/>
      <c r="I67" s="153">
        <v>61</v>
      </c>
      <c r="J67" s="119"/>
      <c r="K67" s="119"/>
      <c r="L67" s="125"/>
      <c r="M67" s="125"/>
    </row>
    <row r="68" spans="1:13" ht="12.75">
      <c r="A68" s="283" t="s">
        <v>48</v>
      </c>
      <c r="B68" s="303"/>
      <c r="C68" s="303"/>
      <c r="D68" s="303"/>
      <c r="E68" s="303"/>
      <c r="F68" s="303"/>
      <c r="G68" s="303"/>
      <c r="H68" s="303"/>
      <c r="I68" s="303"/>
      <c r="J68" s="303"/>
      <c r="K68" s="304"/>
      <c r="M68" s="125"/>
    </row>
    <row r="69" spans="1:13" s="117" customFormat="1" ht="12.75">
      <c r="A69" s="287" t="s">
        <v>340</v>
      </c>
      <c r="B69" s="288"/>
      <c r="C69" s="288"/>
      <c r="D69" s="288"/>
      <c r="E69" s="288"/>
      <c r="F69" s="288"/>
      <c r="G69" s="288"/>
      <c r="H69" s="305"/>
      <c r="I69" s="146">
        <v>62</v>
      </c>
      <c r="J69" s="120">
        <f>J70+J71+J72+J78+J79+J82+J85</f>
        <v>1770868485</v>
      </c>
      <c r="K69" s="120">
        <f>K70+K71+K72+K78+K79+K82+K85</f>
        <v>1915931833</v>
      </c>
      <c r="L69" s="125"/>
      <c r="M69" s="125"/>
    </row>
    <row r="70" spans="1:13" ht="12.75">
      <c r="A70" s="291" t="s">
        <v>131</v>
      </c>
      <c r="B70" s="292"/>
      <c r="C70" s="292"/>
      <c r="D70" s="292"/>
      <c r="E70" s="292"/>
      <c r="F70" s="292"/>
      <c r="G70" s="292"/>
      <c r="H70" s="293"/>
      <c r="I70" s="147">
        <v>63</v>
      </c>
      <c r="J70" s="6">
        <v>300000000</v>
      </c>
      <c r="K70" s="6">
        <v>300000000</v>
      </c>
      <c r="M70" s="125"/>
    </row>
    <row r="71" spans="1:13" ht="12.75">
      <c r="A71" s="291" t="s">
        <v>132</v>
      </c>
      <c r="B71" s="292"/>
      <c r="C71" s="292"/>
      <c r="D71" s="292"/>
      <c r="E71" s="292"/>
      <c r="F71" s="292"/>
      <c r="G71" s="292"/>
      <c r="H71" s="293"/>
      <c r="I71" s="147">
        <v>64</v>
      </c>
      <c r="J71" s="6"/>
      <c r="K71" s="6"/>
      <c r="M71" s="125"/>
    </row>
    <row r="72" spans="1:13" ht="12.75">
      <c r="A72" s="291" t="s">
        <v>133</v>
      </c>
      <c r="B72" s="292"/>
      <c r="C72" s="292"/>
      <c r="D72" s="292"/>
      <c r="E72" s="292"/>
      <c r="F72" s="292"/>
      <c r="G72" s="292"/>
      <c r="H72" s="293"/>
      <c r="I72" s="147">
        <v>65</v>
      </c>
      <c r="J72" s="116">
        <f>J73+J74-J75+J76+J77</f>
        <v>17261916</v>
      </c>
      <c r="K72" s="116">
        <f>K73+K74-K75+K76+K77</f>
        <v>17436048</v>
      </c>
      <c r="M72" s="125"/>
    </row>
    <row r="73" spans="1:13" ht="12.75">
      <c r="A73" s="291" t="s">
        <v>134</v>
      </c>
      <c r="B73" s="292"/>
      <c r="C73" s="292"/>
      <c r="D73" s="292"/>
      <c r="E73" s="292"/>
      <c r="F73" s="292"/>
      <c r="G73" s="292"/>
      <c r="H73" s="293"/>
      <c r="I73" s="147">
        <v>66</v>
      </c>
      <c r="J73" s="6">
        <v>15000000</v>
      </c>
      <c r="K73" s="6">
        <v>15000000</v>
      </c>
      <c r="M73" s="125"/>
    </row>
    <row r="74" spans="1:13" ht="12.75">
      <c r="A74" s="291" t="s">
        <v>135</v>
      </c>
      <c r="B74" s="292"/>
      <c r="C74" s="292"/>
      <c r="D74" s="292"/>
      <c r="E74" s="292"/>
      <c r="F74" s="292"/>
      <c r="G74" s="292"/>
      <c r="H74" s="293"/>
      <c r="I74" s="147">
        <v>67</v>
      </c>
      <c r="J74" s="6">
        <v>86680</v>
      </c>
      <c r="K74" s="6">
        <v>86680</v>
      </c>
      <c r="M74" s="125"/>
    </row>
    <row r="75" spans="1:13" ht="12.75">
      <c r="A75" s="291" t="s">
        <v>123</v>
      </c>
      <c r="B75" s="292"/>
      <c r="C75" s="292"/>
      <c r="D75" s="292"/>
      <c r="E75" s="292"/>
      <c r="F75" s="292"/>
      <c r="G75" s="292"/>
      <c r="H75" s="293"/>
      <c r="I75" s="147">
        <v>68</v>
      </c>
      <c r="J75" s="6">
        <v>86680</v>
      </c>
      <c r="K75" s="6">
        <v>86680</v>
      </c>
      <c r="M75" s="125"/>
    </row>
    <row r="76" spans="1:13" ht="12.75">
      <c r="A76" s="291" t="s">
        <v>124</v>
      </c>
      <c r="B76" s="292"/>
      <c r="C76" s="292"/>
      <c r="D76" s="292"/>
      <c r="E76" s="292"/>
      <c r="F76" s="292"/>
      <c r="G76" s="292"/>
      <c r="H76" s="293"/>
      <c r="I76" s="147">
        <v>69</v>
      </c>
      <c r="J76" s="6"/>
      <c r="K76" s="6"/>
      <c r="M76" s="125"/>
    </row>
    <row r="77" spans="1:13" ht="12.75">
      <c r="A77" s="291" t="s">
        <v>125</v>
      </c>
      <c r="B77" s="292"/>
      <c r="C77" s="292"/>
      <c r="D77" s="292"/>
      <c r="E77" s="292"/>
      <c r="F77" s="292"/>
      <c r="G77" s="292"/>
      <c r="H77" s="293"/>
      <c r="I77" s="147">
        <v>70</v>
      </c>
      <c r="J77" s="6">
        <v>2261916</v>
      </c>
      <c r="K77" s="6">
        <v>2436048</v>
      </c>
      <c r="M77" s="125"/>
    </row>
    <row r="78" spans="1:13" ht="12.75">
      <c r="A78" s="291" t="s">
        <v>126</v>
      </c>
      <c r="B78" s="292"/>
      <c r="C78" s="292"/>
      <c r="D78" s="292"/>
      <c r="E78" s="292"/>
      <c r="F78" s="292"/>
      <c r="G78" s="292"/>
      <c r="H78" s="293"/>
      <c r="I78" s="147">
        <v>71</v>
      </c>
      <c r="J78" s="6"/>
      <c r="K78" s="6"/>
      <c r="M78" s="125"/>
    </row>
    <row r="79" spans="1:13" s="117" customFormat="1" ht="12.75">
      <c r="A79" s="294" t="s">
        <v>221</v>
      </c>
      <c r="B79" s="295"/>
      <c r="C79" s="295"/>
      <c r="D79" s="295"/>
      <c r="E79" s="295"/>
      <c r="F79" s="295"/>
      <c r="G79" s="295"/>
      <c r="H79" s="296"/>
      <c r="I79" s="147">
        <v>72</v>
      </c>
      <c r="J79" s="116">
        <f>J80-J81</f>
        <v>1321351185</v>
      </c>
      <c r="K79" s="116">
        <f>K80-K81</f>
        <v>1443228218</v>
      </c>
      <c r="L79" s="125"/>
      <c r="M79" s="125"/>
    </row>
    <row r="80" spans="1:13" ht="12.75">
      <c r="A80" s="297" t="s">
        <v>159</v>
      </c>
      <c r="B80" s="298"/>
      <c r="C80" s="298"/>
      <c r="D80" s="298"/>
      <c r="E80" s="298"/>
      <c r="F80" s="298"/>
      <c r="G80" s="298"/>
      <c r="H80" s="299"/>
      <c r="I80" s="147">
        <v>73</v>
      </c>
      <c r="J80" s="6">
        <v>1321351185</v>
      </c>
      <c r="K80" s="6">
        <v>1443228218</v>
      </c>
      <c r="M80" s="125"/>
    </row>
    <row r="81" spans="1:13" ht="12.75">
      <c r="A81" s="297" t="s">
        <v>160</v>
      </c>
      <c r="B81" s="298"/>
      <c r="C81" s="298"/>
      <c r="D81" s="298"/>
      <c r="E81" s="298"/>
      <c r="F81" s="298"/>
      <c r="G81" s="298"/>
      <c r="H81" s="299"/>
      <c r="I81" s="147">
        <v>74</v>
      </c>
      <c r="J81" s="6"/>
      <c r="K81" s="6"/>
      <c r="M81" s="125"/>
    </row>
    <row r="82" spans="1:13" s="117" customFormat="1" ht="12.75">
      <c r="A82" s="294" t="s">
        <v>222</v>
      </c>
      <c r="B82" s="295"/>
      <c r="C82" s="295"/>
      <c r="D82" s="295"/>
      <c r="E82" s="295"/>
      <c r="F82" s="295"/>
      <c r="G82" s="295"/>
      <c r="H82" s="296"/>
      <c r="I82" s="147">
        <v>75</v>
      </c>
      <c r="J82" s="116">
        <f>J83-J84</f>
        <v>132255384</v>
      </c>
      <c r="K82" s="116">
        <f>K83-K84</f>
        <v>155267567</v>
      </c>
      <c r="L82" s="125"/>
      <c r="M82" s="125"/>
    </row>
    <row r="83" spans="1:13" ht="12.75">
      <c r="A83" s="297" t="s">
        <v>161</v>
      </c>
      <c r="B83" s="298"/>
      <c r="C83" s="298"/>
      <c r="D83" s="298"/>
      <c r="E83" s="298"/>
      <c r="F83" s="298"/>
      <c r="G83" s="298"/>
      <c r="H83" s="299"/>
      <c r="I83" s="147">
        <v>76</v>
      </c>
      <c r="J83" s="6">
        <v>132255384</v>
      </c>
      <c r="K83" s="6">
        <v>155267567</v>
      </c>
      <c r="M83" s="125"/>
    </row>
    <row r="84" spans="1:13" ht="12.75">
      <c r="A84" s="297" t="s">
        <v>162</v>
      </c>
      <c r="B84" s="298"/>
      <c r="C84" s="298"/>
      <c r="D84" s="298"/>
      <c r="E84" s="298"/>
      <c r="F84" s="298"/>
      <c r="G84" s="298"/>
      <c r="H84" s="299"/>
      <c r="I84" s="147">
        <v>77</v>
      </c>
      <c r="J84" s="6"/>
      <c r="K84" s="6"/>
      <c r="M84" s="125"/>
    </row>
    <row r="85" spans="1:13" ht="12.75">
      <c r="A85" s="291" t="s">
        <v>163</v>
      </c>
      <c r="B85" s="292"/>
      <c r="C85" s="292"/>
      <c r="D85" s="292"/>
      <c r="E85" s="292"/>
      <c r="F85" s="292"/>
      <c r="G85" s="292"/>
      <c r="H85" s="293"/>
      <c r="I85" s="147">
        <v>78</v>
      </c>
      <c r="J85" s="6"/>
      <c r="K85" s="6"/>
      <c r="M85" s="125"/>
    </row>
    <row r="86" spans="1:13" s="117" customFormat="1" ht="12.75">
      <c r="A86" s="294" t="s">
        <v>344</v>
      </c>
      <c r="B86" s="295"/>
      <c r="C86" s="295"/>
      <c r="D86" s="295"/>
      <c r="E86" s="295"/>
      <c r="F86" s="295"/>
      <c r="G86" s="295"/>
      <c r="H86" s="296"/>
      <c r="I86" s="147">
        <v>79</v>
      </c>
      <c r="J86" s="116">
        <f>SUM(J87:J89)</f>
        <v>32389464</v>
      </c>
      <c r="K86" s="116">
        <f>SUM(K87:K89)</f>
        <v>34323236</v>
      </c>
      <c r="L86" s="125"/>
      <c r="M86" s="125"/>
    </row>
    <row r="87" spans="1:13" ht="12.75">
      <c r="A87" s="291" t="s">
        <v>119</v>
      </c>
      <c r="B87" s="292"/>
      <c r="C87" s="292"/>
      <c r="D87" s="292"/>
      <c r="E87" s="292"/>
      <c r="F87" s="292"/>
      <c r="G87" s="292"/>
      <c r="H87" s="293"/>
      <c r="I87" s="147">
        <v>80</v>
      </c>
      <c r="J87" s="6">
        <v>18217966</v>
      </c>
      <c r="K87" s="6">
        <v>19959058</v>
      </c>
      <c r="M87" s="125"/>
    </row>
    <row r="88" spans="1:13" ht="12.75">
      <c r="A88" s="291" t="s">
        <v>120</v>
      </c>
      <c r="B88" s="292"/>
      <c r="C88" s="292"/>
      <c r="D88" s="292"/>
      <c r="E88" s="292"/>
      <c r="F88" s="292"/>
      <c r="G88" s="292"/>
      <c r="H88" s="293"/>
      <c r="I88" s="147">
        <v>81</v>
      </c>
      <c r="J88" s="6">
        <v>0</v>
      </c>
      <c r="K88" s="6">
        <v>0</v>
      </c>
      <c r="M88" s="125"/>
    </row>
    <row r="89" spans="1:13" ht="12.75">
      <c r="A89" s="291" t="s">
        <v>121</v>
      </c>
      <c r="B89" s="292"/>
      <c r="C89" s="292"/>
      <c r="D89" s="292"/>
      <c r="E89" s="292"/>
      <c r="F89" s="292"/>
      <c r="G89" s="292"/>
      <c r="H89" s="293"/>
      <c r="I89" s="147">
        <v>82</v>
      </c>
      <c r="J89" s="6">
        <v>14171498</v>
      </c>
      <c r="K89" s="6">
        <v>14364178</v>
      </c>
      <c r="M89" s="125"/>
    </row>
    <row r="90" spans="1:13" s="117" customFormat="1" ht="12.75">
      <c r="A90" s="294" t="s">
        <v>343</v>
      </c>
      <c r="B90" s="295"/>
      <c r="C90" s="295"/>
      <c r="D90" s="295"/>
      <c r="E90" s="295"/>
      <c r="F90" s="295"/>
      <c r="G90" s="295"/>
      <c r="H90" s="296"/>
      <c r="I90" s="147">
        <v>83</v>
      </c>
      <c r="J90" s="116">
        <f>SUM(J91:J99)</f>
        <v>70407005</v>
      </c>
      <c r="K90" s="116">
        <f>SUM(K91:K99)</f>
        <v>35837801</v>
      </c>
      <c r="L90" s="125"/>
      <c r="M90" s="125"/>
    </row>
    <row r="91" spans="1:13" ht="12.75">
      <c r="A91" s="291" t="s">
        <v>122</v>
      </c>
      <c r="B91" s="292"/>
      <c r="C91" s="292"/>
      <c r="D91" s="292"/>
      <c r="E91" s="292"/>
      <c r="F91" s="292"/>
      <c r="G91" s="292"/>
      <c r="H91" s="293"/>
      <c r="I91" s="147">
        <v>84</v>
      </c>
      <c r="J91" s="6">
        <v>32000000</v>
      </c>
      <c r="K91" s="6"/>
      <c r="M91" s="125"/>
    </row>
    <row r="92" spans="1:13" ht="12.75">
      <c r="A92" s="291" t="s">
        <v>224</v>
      </c>
      <c r="B92" s="292"/>
      <c r="C92" s="292"/>
      <c r="D92" s="292"/>
      <c r="E92" s="292"/>
      <c r="F92" s="292"/>
      <c r="G92" s="292"/>
      <c r="H92" s="293"/>
      <c r="I92" s="147">
        <v>85</v>
      </c>
      <c r="J92" s="6"/>
      <c r="K92" s="6"/>
      <c r="M92" s="125"/>
    </row>
    <row r="93" spans="1:13" ht="12.75">
      <c r="A93" s="291" t="s">
        <v>0</v>
      </c>
      <c r="B93" s="292"/>
      <c r="C93" s="292"/>
      <c r="D93" s="292"/>
      <c r="E93" s="292"/>
      <c r="F93" s="292"/>
      <c r="G93" s="292"/>
      <c r="H93" s="293"/>
      <c r="I93" s="147">
        <v>86</v>
      </c>
      <c r="J93" s="6"/>
      <c r="K93" s="6"/>
      <c r="M93" s="125"/>
    </row>
    <row r="94" spans="1:13" ht="12.75">
      <c r="A94" s="291" t="s">
        <v>225</v>
      </c>
      <c r="B94" s="292"/>
      <c r="C94" s="292"/>
      <c r="D94" s="292"/>
      <c r="E94" s="292"/>
      <c r="F94" s="292"/>
      <c r="G94" s="292"/>
      <c r="H94" s="293"/>
      <c r="I94" s="147">
        <v>87</v>
      </c>
      <c r="J94" s="6"/>
      <c r="K94" s="6"/>
      <c r="M94" s="125"/>
    </row>
    <row r="95" spans="1:13" ht="12.75">
      <c r="A95" s="291" t="s">
        <v>226</v>
      </c>
      <c r="B95" s="292"/>
      <c r="C95" s="292"/>
      <c r="D95" s="292"/>
      <c r="E95" s="292"/>
      <c r="F95" s="292"/>
      <c r="G95" s="292"/>
      <c r="H95" s="293"/>
      <c r="I95" s="147">
        <v>88</v>
      </c>
      <c r="J95" s="6"/>
      <c r="K95" s="6"/>
      <c r="M95" s="125"/>
    </row>
    <row r="96" spans="1:13" ht="12.75">
      <c r="A96" s="291" t="s">
        <v>227</v>
      </c>
      <c r="B96" s="292"/>
      <c r="C96" s="292"/>
      <c r="D96" s="292"/>
      <c r="E96" s="292"/>
      <c r="F96" s="292"/>
      <c r="G96" s="292"/>
      <c r="H96" s="293"/>
      <c r="I96" s="147">
        <v>89</v>
      </c>
      <c r="J96" s="6"/>
      <c r="K96" s="6"/>
      <c r="M96" s="125"/>
    </row>
    <row r="97" spans="1:13" ht="12.75">
      <c r="A97" s="291" t="s">
        <v>84</v>
      </c>
      <c r="B97" s="292"/>
      <c r="C97" s="292"/>
      <c r="D97" s="292"/>
      <c r="E97" s="292"/>
      <c r="F97" s="292"/>
      <c r="G97" s="292"/>
      <c r="H97" s="293"/>
      <c r="I97" s="147">
        <v>90</v>
      </c>
      <c r="J97" s="6"/>
      <c r="K97" s="6"/>
      <c r="M97" s="125"/>
    </row>
    <row r="98" spans="1:13" ht="12.75">
      <c r="A98" s="291" t="s">
        <v>82</v>
      </c>
      <c r="B98" s="292"/>
      <c r="C98" s="292"/>
      <c r="D98" s="292"/>
      <c r="E98" s="292"/>
      <c r="F98" s="292"/>
      <c r="G98" s="292"/>
      <c r="H98" s="293"/>
      <c r="I98" s="147">
        <v>91</v>
      </c>
      <c r="J98" s="6">
        <v>14876298</v>
      </c>
      <c r="K98" s="6">
        <v>12468118</v>
      </c>
      <c r="M98" s="125"/>
    </row>
    <row r="99" spans="1:13" ht="12.75">
      <c r="A99" s="291" t="s">
        <v>83</v>
      </c>
      <c r="B99" s="292"/>
      <c r="C99" s="292"/>
      <c r="D99" s="292"/>
      <c r="E99" s="292"/>
      <c r="F99" s="292"/>
      <c r="G99" s="292"/>
      <c r="H99" s="293"/>
      <c r="I99" s="147">
        <v>92</v>
      </c>
      <c r="J99" s="6">
        <v>23530707</v>
      </c>
      <c r="K99" s="6">
        <v>23369683</v>
      </c>
      <c r="M99" s="125"/>
    </row>
    <row r="100" spans="1:13" s="117" customFormat="1" ht="12.75">
      <c r="A100" s="294" t="s">
        <v>342</v>
      </c>
      <c r="B100" s="295"/>
      <c r="C100" s="295"/>
      <c r="D100" s="295"/>
      <c r="E100" s="295"/>
      <c r="F100" s="295"/>
      <c r="G100" s="295"/>
      <c r="H100" s="296"/>
      <c r="I100" s="147">
        <v>93</v>
      </c>
      <c r="J100" s="116">
        <f>SUM(J101:J112)</f>
        <v>627865580</v>
      </c>
      <c r="K100" s="116">
        <f>SUM(K101:K112)</f>
        <v>611914585</v>
      </c>
      <c r="L100" s="125"/>
      <c r="M100" s="125"/>
    </row>
    <row r="101" spans="1:13" ht="12.75">
      <c r="A101" s="291" t="s">
        <v>122</v>
      </c>
      <c r="B101" s="292"/>
      <c r="C101" s="292"/>
      <c r="D101" s="292"/>
      <c r="E101" s="292"/>
      <c r="F101" s="292"/>
      <c r="G101" s="292"/>
      <c r="H101" s="293"/>
      <c r="I101" s="147">
        <v>94</v>
      </c>
      <c r="J101" s="6">
        <v>25439936</v>
      </c>
      <c r="K101" s="6">
        <v>42949930</v>
      </c>
      <c r="M101" s="125"/>
    </row>
    <row r="102" spans="1:13" ht="12.75">
      <c r="A102" s="291" t="s">
        <v>224</v>
      </c>
      <c r="B102" s="292"/>
      <c r="C102" s="292"/>
      <c r="D102" s="292"/>
      <c r="E102" s="292"/>
      <c r="F102" s="292"/>
      <c r="G102" s="292"/>
      <c r="H102" s="293"/>
      <c r="I102" s="147">
        <v>95</v>
      </c>
      <c r="J102" s="6">
        <v>109025</v>
      </c>
      <c r="K102" s="6">
        <v>108977</v>
      </c>
      <c r="M102" s="125"/>
    </row>
    <row r="103" spans="1:13" ht="12.75">
      <c r="A103" s="291" t="s">
        <v>0</v>
      </c>
      <c r="B103" s="292"/>
      <c r="C103" s="292"/>
      <c r="D103" s="292"/>
      <c r="E103" s="292"/>
      <c r="F103" s="292"/>
      <c r="G103" s="292"/>
      <c r="H103" s="293"/>
      <c r="I103" s="147">
        <v>96</v>
      </c>
      <c r="J103" s="6"/>
      <c r="K103" s="6">
        <v>0</v>
      </c>
      <c r="M103" s="125"/>
    </row>
    <row r="104" spans="1:13" ht="12.75">
      <c r="A104" s="291" t="s">
        <v>225</v>
      </c>
      <c r="B104" s="292"/>
      <c r="C104" s="292"/>
      <c r="D104" s="292"/>
      <c r="E104" s="292"/>
      <c r="F104" s="292"/>
      <c r="G104" s="292"/>
      <c r="H104" s="293"/>
      <c r="I104" s="147">
        <v>97</v>
      </c>
      <c r="J104" s="6">
        <v>1412935</v>
      </c>
      <c r="K104" s="6">
        <v>1558296</v>
      </c>
      <c r="M104" s="125"/>
    </row>
    <row r="105" spans="1:13" ht="12.75">
      <c r="A105" s="291" t="s">
        <v>226</v>
      </c>
      <c r="B105" s="292"/>
      <c r="C105" s="292"/>
      <c r="D105" s="292"/>
      <c r="E105" s="292"/>
      <c r="F105" s="292"/>
      <c r="G105" s="292"/>
      <c r="H105" s="293"/>
      <c r="I105" s="147">
        <v>98</v>
      </c>
      <c r="J105" s="6">
        <v>411141588</v>
      </c>
      <c r="K105" s="6">
        <v>371826189</v>
      </c>
      <c r="M105" s="125"/>
    </row>
    <row r="106" spans="1:13" ht="12.75">
      <c r="A106" s="291" t="s">
        <v>227</v>
      </c>
      <c r="B106" s="292"/>
      <c r="C106" s="292"/>
      <c r="D106" s="292"/>
      <c r="E106" s="292"/>
      <c r="F106" s="292"/>
      <c r="G106" s="292"/>
      <c r="H106" s="293"/>
      <c r="I106" s="147">
        <v>99</v>
      </c>
      <c r="J106" s="6"/>
      <c r="K106" s="6"/>
      <c r="M106" s="125"/>
    </row>
    <row r="107" spans="1:13" ht="12.75">
      <c r="A107" s="291" t="s">
        <v>84</v>
      </c>
      <c r="B107" s="292"/>
      <c r="C107" s="292"/>
      <c r="D107" s="292"/>
      <c r="E107" s="292"/>
      <c r="F107" s="292"/>
      <c r="G107" s="292"/>
      <c r="H107" s="293"/>
      <c r="I107" s="147">
        <v>100</v>
      </c>
      <c r="J107" s="6"/>
      <c r="K107" s="6"/>
      <c r="M107" s="125"/>
    </row>
    <row r="108" spans="1:13" ht="12.75">
      <c r="A108" s="291" t="s">
        <v>85</v>
      </c>
      <c r="B108" s="292"/>
      <c r="C108" s="292"/>
      <c r="D108" s="292"/>
      <c r="E108" s="292"/>
      <c r="F108" s="292"/>
      <c r="G108" s="292"/>
      <c r="H108" s="293"/>
      <c r="I108" s="147">
        <v>101</v>
      </c>
      <c r="J108" s="6">
        <v>33880418</v>
      </c>
      <c r="K108" s="6">
        <v>36217937</v>
      </c>
      <c r="M108" s="125"/>
    </row>
    <row r="109" spans="1:13" ht="12.75">
      <c r="A109" s="291" t="s">
        <v>86</v>
      </c>
      <c r="B109" s="292"/>
      <c r="C109" s="292"/>
      <c r="D109" s="292"/>
      <c r="E109" s="292"/>
      <c r="F109" s="292"/>
      <c r="G109" s="292"/>
      <c r="H109" s="293"/>
      <c r="I109" s="147">
        <v>102</v>
      </c>
      <c r="J109" s="6">
        <v>23662267</v>
      </c>
      <c r="K109" s="6">
        <v>29780641</v>
      </c>
      <c r="M109" s="125"/>
    </row>
    <row r="110" spans="1:13" ht="12.75">
      <c r="A110" s="291" t="s">
        <v>89</v>
      </c>
      <c r="B110" s="292"/>
      <c r="C110" s="292"/>
      <c r="D110" s="292"/>
      <c r="E110" s="292"/>
      <c r="F110" s="292"/>
      <c r="G110" s="292"/>
      <c r="H110" s="293"/>
      <c r="I110" s="147">
        <v>103</v>
      </c>
      <c r="J110" s="6">
        <v>75561</v>
      </c>
      <c r="K110" s="6">
        <v>75545</v>
      </c>
      <c r="M110" s="125"/>
    </row>
    <row r="111" spans="1:13" ht="12.75">
      <c r="A111" s="291" t="s">
        <v>87</v>
      </c>
      <c r="B111" s="292"/>
      <c r="C111" s="292"/>
      <c r="D111" s="292"/>
      <c r="E111" s="292"/>
      <c r="F111" s="292"/>
      <c r="G111" s="292"/>
      <c r="H111" s="293"/>
      <c r="I111" s="147">
        <v>104</v>
      </c>
      <c r="J111" s="6">
        <v>0</v>
      </c>
      <c r="K111" s="6">
        <v>0</v>
      </c>
      <c r="M111" s="125"/>
    </row>
    <row r="112" spans="1:13" ht="12.75">
      <c r="A112" s="291" t="s">
        <v>88</v>
      </c>
      <c r="B112" s="292"/>
      <c r="C112" s="292"/>
      <c r="D112" s="292"/>
      <c r="E112" s="292"/>
      <c r="F112" s="292"/>
      <c r="G112" s="292"/>
      <c r="H112" s="293"/>
      <c r="I112" s="147">
        <v>105</v>
      </c>
      <c r="J112" s="6">
        <v>132143850</v>
      </c>
      <c r="K112" s="6">
        <v>129397070</v>
      </c>
      <c r="M112" s="125"/>
    </row>
    <row r="113" spans="1:13" ht="12.75">
      <c r="A113" s="294" t="s">
        <v>1</v>
      </c>
      <c r="B113" s="295"/>
      <c r="C113" s="295"/>
      <c r="D113" s="295"/>
      <c r="E113" s="295"/>
      <c r="F113" s="295"/>
      <c r="G113" s="295"/>
      <c r="H113" s="296"/>
      <c r="I113" s="147">
        <v>106</v>
      </c>
      <c r="J113" s="6"/>
      <c r="K113" s="6"/>
      <c r="M113" s="125"/>
    </row>
    <row r="114" spans="1:13" s="117" customFormat="1" ht="12.75">
      <c r="A114" s="294" t="s">
        <v>341</v>
      </c>
      <c r="B114" s="295"/>
      <c r="C114" s="295"/>
      <c r="D114" s="295"/>
      <c r="E114" s="295"/>
      <c r="F114" s="295"/>
      <c r="G114" s="295"/>
      <c r="H114" s="296"/>
      <c r="I114" s="147">
        <v>107</v>
      </c>
      <c r="J114" s="116">
        <f>J69+J86+J90+J100+J113</f>
        <v>2501530534</v>
      </c>
      <c r="K114" s="116">
        <f>K69+K86+K90+K100+K113</f>
        <v>2598007455</v>
      </c>
      <c r="L114" s="125"/>
      <c r="M114" s="125"/>
    </row>
    <row r="115" spans="1:13" ht="12.75">
      <c r="A115" s="280" t="s">
        <v>47</v>
      </c>
      <c r="B115" s="281"/>
      <c r="C115" s="281"/>
      <c r="D115" s="281"/>
      <c r="E115" s="281"/>
      <c r="F115" s="281"/>
      <c r="G115" s="281"/>
      <c r="H115" s="282"/>
      <c r="I115" s="149">
        <v>108</v>
      </c>
      <c r="J115" s="7"/>
      <c r="K115" s="7"/>
      <c r="M115" s="125"/>
    </row>
    <row r="116" spans="1:13" ht="12.75">
      <c r="A116" s="283" t="s">
        <v>291</v>
      </c>
      <c r="B116" s="284"/>
      <c r="C116" s="284"/>
      <c r="D116" s="284"/>
      <c r="E116" s="284"/>
      <c r="F116" s="284"/>
      <c r="G116" s="284"/>
      <c r="H116" s="284"/>
      <c r="I116" s="285"/>
      <c r="J116" s="285"/>
      <c r="K116" s="286"/>
      <c r="M116" s="125"/>
    </row>
    <row r="117" spans="1:13" ht="12.75">
      <c r="A117" s="287" t="s">
        <v>176</v>
      </c>
      <c r="B117" s="288"/>
      <c r="C117" s="288"/>
      <c r="D117" s="288"/>
      <c r="E117" s="288"/>
      <c r="F117" s="288"/>
      <c r="G117" s="288"/>
      <c r="H117" s="288"/>
      <c r="I117" s="289"/>
      <c r="J117" s="289"/>
      <c r="K117" s="290"/>
      <c r="M117" s="125"/>
    </row>
    <row r="118" spans="1:13" ht="12.75">
      <c r="A118" s="291" t="s">
        <v>8</v>
      </c>
      <c r="B118" s="292"/>
      <c r="C118" s="292"/>
      <c r="D118" s="292"/>
      <c r="E118" s="292"/>
      <c r="F118" s="292"/>
      <c r="G118" s="292"/>
      <c r="H118" s="293"/>
      <c r="I118" s="147">
        <v>109</v>
      </c>
      <c r="J118" s="6">
        <f>+J69</f>
        <v>1770868485</v>
      </c>
      <c r="K118" s="6">
        <f>+K69</f>
        <v>1915931833</v>
      </c>
      <c r="M118" s="157"/>
    </row>
    <row r="119" spans="1:13" ht="12.75">
      <c r="A119" s="273" t="s">
        <v>9</v>
      </c>
      <c r="B119" s="274"/>
      <c r="C119" s="274"/>
      <c r="D119" s="274"/>
      <c r="E119" s="274"/>
      <c r="F119" s="274"/>
      <c r="G119" s="274"/>
      <c r="H119" s="275"/>
      <c r="I119" s="153">
        <v>110</v>
      </c>
      <c r="J119" s="7"/>
      <c r="K119" s="7"/>
      <c r="M119" s="157"/>
    </row>
    <row r="120" spans="1:11" ht="12.75">
      <c r="A120" s="276" t="s">
        <v>292</v>
      </c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</row>
    <row r="121" spans="1:11" ht="12.75">
      <c r="A121" s="278"/>
      <c r="B121" s="279"/>
      <c r="C121" s="279"/>
      <c r="D121" s="279"/>
      <c r="E121" s="279"/>
      <c r="F121" s="279"/>
      <c r="G121" s="279"/>
      <c r="H121" s="279"/>
      <c r="I121" s="279"/>
      <c r="J121" s="279"/>
      <c r="K121" s="279"/>
    </row>
    <row r="122" spans="10:11" ht="12.75">
      <c r="J122" s="157">
        <f>+J114-J66</f>
        <v>0</v>
      </c>
      <c r="K122" s="157">
        <f>+K114-K66</f>
        <v>0</v>
      </c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J5:K65536 A1:K2 A4:I65536 L1:IV65536"/>
  </dataValidation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scale="8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4" width="9.140625" style="44" customWidth="1"/>
    <col min="5" max="5" width="6.140625" style="44" customWidth="1"/>
    <col min="6" max="7" width="9.140625" style="44" customWidth="1"/>
    <col min="8" max="8" width="3.421875" style="44" customWidth="1"/>
    <col min="9" max="9" width="9.57421875" style="44" bestFit="1" customWidth="1"/>
    <col min="10" max="10" width="13.140625" style="44" bestFit="1" customWidth="1"/>
    <col min="11" max="11" width="12.57421875" style="44" customWidth="1"/>
    <col min="12" max="13" width="13.140625" style="44" bestFit="1" customWidth="1"/>
    <col min="14" max="14" width="11.140625" style="44" bestFit="1" customWidth="1"/>
    <col min="15" max="17" width="12.7109375" style="44" bestFit="1" customWidth="1"/>
    <col min="18" max="16384" width="9.140625" style="44" customWidth="1"/>
  </cols>
  <sheetData>
    <row r="1" spans="1:13" ht="12.75" customHeight="1">
      <c r="A1" s="309" t="s">
        <v>144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</row>
    <row r="2" spans="1:13" ht="12.75" customHeight="1">
      <c r="A2" s="321" t="str">
        <f>+"u razdoblju  "&amp;'OPĆI PODACI'!E2&amp;" do "&amp;'OPĆI PODACI'!H2</f>
        <v>u razdoblju  1.1.2018. do 31.12.2018.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</row>
    <row r="3" spans="1:13" ht="12.75" customHeight="1">
      <c r="A3" s="337" t="str">
        <f>+Bilanca!A3</f>
        <v>Obveznik: DUKAT d.d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</row>
    <row r="4" spans="1:13" ht="23.25" customHeight="1">
      <c r="A4" s="336" t="s">
        <v>49</v>
      </c>
      <c r="B4" s="336"/>
      <c r="C4" s="336"/>
      <c r="D4" s="336"/>
      <c r="E4" s="336"/>
      <c r="F4" s="336"/>
      <c r="G4" s="336"/>
      <c r="H4" s="336"/>
      <c r="I4" s="47" t="s">
        <v>260</v>
      </c>
      <c r="J4" s="335" t="s">
        <v>299</v>
      </c>
      <c r="K4" s="335"/>
      <c r="L4" s="335" t="s">
        <v>300</v>
      </c>
      <c r="M4" s="335"/>
    </row>
    <row r="5" spans="1:13" ht="12.75">
      <c r="A5" s="336"/>
      <c r="B5" s="336"/>
      <c r="C5" s="336"/>
      <c r="D5" s="336"/>
      <c r="E5" s="336"/>
      <c r="F5" s="336"/>
      <c r="G5" s="336"/>
      <c r="H5" s="336"/>
      <c r="I5" s="47"/>
      <c r="J5" s="48" t="s">
        <v>295</v>
      </c>
      <c r="K5" s="48" t="s">
        <v>296</v>
      </c>
      <c r="L5" s="48" t="s">
        <v>295</v>
      </c>
      <c r="M5" s="48" t="s">
        <v>296</v>
      </c>
    </row>
    <row r="6" spans="1:13" ht="12.75">
      <c r="A6" s="335">
        <v>1</v>
      </c>
      <c r="B6" s="335"/>
      <c r="C6" s="335"/>
      <c r="D6" s="335"/>
      <c r="E6" s="335"/>
      <c r="F6" s="335"/>
      <c r="G6" s="335"/>
      <c r="H6" s="335"/>
      <c r="I6" s="50">
        <v>2</v>
      </c>
      <c r="J6" s="48">
        <v>3</v>
      </c>
      <c r="K6" s="48">
        <v>4</v>
      </c>
      <c r="L6" s="48">
        <v>5</v>
      </c>
      <c r="M6" s="48">
        <v>6</v>
      </c>
    </row>
    <row r="7" spans="1:18" s="117" customFormat="1" ht="12.75">
      <c r="A7" s="287" t="s">
        <v>345</v>
      </c>
      <c r="B7" s="288"/>
      <c r="C7" s="288"/>
      <c r="D7" s="288"/>
      <c r="E7" s="288"/>
      <c r="F7" s="288"/>
      <c r="G7" s="288"/>
      <c r="H7" s="305"/>
      <c r="I7" s="146">
        <v>111</v>
      </c>
      <c r="J7" s="120">
        <f>SUM(J8:J9)</f>
        <v>3701319060</v>
      </c>
      <c r="K7" s="120">
        <f>SUM(K8:K9)</f>
        <v>941567878</v>
      </c>
      <c r="L7" s="120">
        <f>SUM(L8:L9)</f>
        <v>3879346878</v>
      </c>
      <c r="M7" s="120">
        <f>SUM(M8:M9)</f>
        <v>1008697781</v>
      </c>
      <c r="N7" s="126"/>
      <c r="O7" s="126"/>
      <c r="P7" s="126"/>
      <c r="Q7" s="126"/>
      <c r="R7" s="126"/>
    </row>
    <row r="8" spans="1:18" ht="12.75">
      <c r="A8" s="294" t="s">
        <v>142</v>
      </c>
      <c r="B8" s="295"/>
      <c r="C8" s="295"/>
      <c r="D8" s="295"/>
      <c r="E8" s="295"/>
      <c r="F8" s="295"/>
      <c r="G8" s="295"/>
      <c r="H8" s="296"/>
      <c r="I8" s="147">
        <v>112</v>
      </c>
      <c r="J8" s="6">
        <v>3651205263</v>
      </c>
      <c r="K8" s="6">
        <v>910848293</v>
      </c>
      <c r="L8" s="6">
        <v>3788030277</v>
      </c>
      <c r="M8" s="6">
        <v>942242436</v>
      </c>
      <c r="N8" s="126"/>
      <c r="O8" s="126"/>
      <c r="P8" s="126"/>
      <c r="Q8" s="126"/>
      <c r="R8" s="126"/>
    </row>
    <row r="9" spans="1:18" ht="12.75">
      <c r="A9" s="294" t="s">
        <v>93</v>
      </c>
      <c r="B9" s="295"/>
      <c r="C9" s="295"/>
      <c r="D9" s="295"/>
      <c r="E9" s="295"/>
      <c r="F9" s="295"/>
      <c r="G9" s="295"/>
      <c r="H9" s="296"/>
      <c r="I9" s="147">
        <v>113</v>
      </c>
      <c r="J9" s="6">
        <v>50113797</v>
      </c>
      <c r="K9" s="6">
        <v>30719585</v>
      </c>
      <c r="L9" s="6">
        <v>91316601</v>
      </c>
      <c r="M9" s="6">
        <v>66455345</v>
      </c>
      <c r="N9" s="126"/>
      <c r="O9" s="126"/>
      <c r="P9" s="126"/>
      <c r="Q9" s="126"/>
      <c r="R9" s="126"/>
    </row>
    <row r="10" spans="1:18" s="117" customFormat="1" ht="12.75">
      <c r="A10" s="294" t="s">
        <v>346</v>
      </c>
      <c r="B10" s="295"/>
      <c r="C10" s="295"/>
      <c r="D10" s="295"/>
      <c r="E10" s="295"/>
      <c r="F10" s="295"/>
      <c r="G10" s="295"/>
      <c r="H10" s="296"/>
      <c r="I10" s="147">
        <v>114</v>
      </c>
      <c r="J10" s="116">
        <f>J11+J12+J16+J20+J21+J22+J25+J26</f>
        <v>3532491728</v>
      </c>
      <c r="K10" s="116">
        <f>K11+K12+K16+K20+K21+K22+K25+K26</f>
        <v>914367092</v>
      </c>
      <c r="L10" s="116">
        <f>L11+L12+L16+L20+L21+L22+L25+L26</f>
        <v>3689893088</v>
      </c>
      <c r="M10" s="116">
        <f>M11+M12+M16+M20+M21+M22+M25+M26</f>
        <v>984777013</v>
      </c>
      <c r="N10" s="126"/>
      <c r="O10" s="126"/>
      <c r="P10" s="126"/>
      <c r="Q10" s="126"/>
      <c r="R10" s="126"/>
    </row>
    <row r="11" spans="1:18" ht="12.75">
      <c r="A11" s="294" t="s">
        <v>94</v>
      </c>
      <c r="B11" s="295"/>
      <c r="C11" s="295"/>
      <c r="D11" s="295"/>
      <c r="E11" s="295"/>
      <c r="F11" s="295"/>
      <c r="G11" s="295"/>
      <c r="H11" s="296"/>
      <c r="I11" s="147">
        <v>115</v>
      </c>
      <c r="J11" s="6">
        <v>-9840453</v>
      </c>
      <c r="K11" s="6">
        <v>7463485</v>
      </c>
      <c r="L11" s="6">
        <v>-8825910</v>
      </c>
      <c r="M11" s="6">
        <v>-3515937</v>
      </c>
      <c r="N11" s="126"/>
      <c r="O11" s="126"/>
      <c r="P11" s="126"/>
      <c r="Q11" s="126"/>
      <c r="R11" s="126"/>
    </row>
    <row r="12" spans="1:18" s="117" customFormat="1" ht="12.75">
      <c r="A12" s="294" t="s">
        <v>347</v>
      </c>
      <c r="B12" s="295"/>
      <c r="C12" s="295"/>
      <c r="D12" s="295"/>
      <c r="E12" s="295"/>
      <c r="F12" s="295"/>
      <c r="G12" s="295"/>
      <c r="H12" s="296"/>
      <c r="I12" s="147">
        <v>116</v>
      </c>
      <c r="J12" s="116">
        <f>SUM(J13:J15)</f>
        <v>2847358636</v>
      </c>
      <c r="K12" s="116">
        <f>SUM(K13:K15)</f>
        <v>678083642</v>
      </c>
      <c r="L12" s="116">
        <f>SUM(L13:L15)</f>
        <v>2973948035</v>
      </c>
      <c r="M12" s="116">
        <f>SUM(M13:M15)</f>
        <v>747701772</v>
      </c>
      <c r="N12" s="126"/>
      <c r="O12" s="126"/>
      <c r="P12" s="126"/>
      <c r="Q12" s="126"/>
      <c r="R12" s="126"/>
    </row>
    <row r="13" spans="1:18" ht="12.75">
      <c r="A13" s="291" t="s">
        <v>136</v>
      </c>
      <c r="B13" s="292"/>
      <c r="C13" s="292"/>
      <c r="D13" s="292"/>
      <c r="E13" s="292"/>
      <c r="F13" s="292"/>
      <c r="G13" s="292"/>
      <c r="H13" s="293"/>
      <c r="I13" s="147">
        <v>117</v>
      </c>
      <c r="J13" s="6">
        <v>2048888367</v>
      </c>
      <c r="K13" s="6">
        <v>501253061</v>
      </c>
      <c r="L13" s="6">
        <v>2120585777</v>
      </c>
      <c r="M13" s="6">
        <v>536176648</v>
      </c>
      <c r="N13" s="126"/>
      <c r="O13" s="126"/>
      <c r="P13" s="126"/>
      <c r="Q13" s="126"/>
      <c r="R13" s="126"/>
    </row>
    <row r="14" spans="1:18" ht="12.75">
      <c r="A14" s="291" t="s">
        <v>137</v>
      </c>
      <c r="B14" s="292"/>
      <c r="C14" s="292"/>
      <c r="D14" s="292"/>
      <c r="E14" s="292"/>
      <c r="F14" s="292"/>
      <c r="G14" s="292"/>
      <c r="H14" s="293"/>
      <c r="I14" s="147">
        <v>118</v>
      </c>
      <c r="J14" s="6">
        <v>313884755</v>
      </c>
      <c r="K14" s="6">
        <v>72959758</v>
      </c>
      <c r="L14" s="6">
        <v>329768881</v>
      </c>
      <c r="M14" s="6">
        <v>79581766</v>
      </c>
      <c r="N14" s="126"/>
      <c r="O14" s="126"/>
      <c r="P14" s="126"/>
      <c r="Q14" s="126"/>
      <c r="R14" s="126"/>
    </row>
    <row r="15" spans="1:18" ht="12.75">
      <c r="A15" s="291" t="s">
        <v>51</v>
      </c>
      <c r="B15" s="292"/>
      <c r="C15" s="292"/>
      <c r="D15" s="292"/>
      <c r="E15" s="292"/>
      <c r="F15" s="292"/>
      <c r="G15" s="292"/>
      <c r="H15" s="293"/>
      <c r="I15" s="147">
        <v>119</v>
      </c>
      <c r="J15" s="6">
        <v>484585514</v>
      </c>
      <c r="K15" s="6">
        <v>103870823</v>
      </c>
      <c r="L15" s="6">
        <v>523593377</v>
      </c>
      <c r="M15" s="6">
        <v>131943358</v>
      </c>
      <c r="N15" s="126"/>
      <c r="O15" s="126"/>
      <c r="P15" s="126"/>
      <c r="Q15" s="126"/>
      <c r="R15" s="126"/>
    </row>
    <row r="16" spans="1:18" s="117" customFormat="1" ht="12.75">
      <c r="A16" s="294" t="s">
        <v>348</v>
      </c>
      <c r="B16" s="295"/>
      <c r="C16" s="295"/>
      <c r="D16" s="295"/>
      <c r="E16" s="295"/>
      <c r="F16" s="295"/>
      <c r="G16" s="295"/>
      <c r="H16" s="296"/>
      <c r="I16" s="147">
        <v>120</v>
      </c>
      <c r="J16" s="116">
        <f>SUM(J17:J19)</f>
        <v>365127194</v>
      </c>
      <c r="K16" s="116">
        <f>SUM(K17:K19)</f>
        <v>95096369</v>
      </c>
      <c r="L16" s="116">
        <f>SUM(L17:L19)</f>
        <v>387135797</v>
      </c>
      <c r="M16" s="116">
        <f>SUM(M17:M19)</f>
        <v>97482434</v>
      </c>
      <c r="N16" s="126"/>
      <c r="O16" s="126"/>
      <c r="P16" s="126"/>
      <c r="Q16" s="126"/>
      <c r="R16" s="126"/>
    </row>
    <row r="17" spans="1:18" ht="12.75">
      <c r="A17" s="291" t="s">
        <v>52</v>
      </c>
      <c r="B17" s="292"/>
      <c r="C17" s="292"/>
      <c r="D17" s="292"/>
      <c r="E17" s="292"/>
      <c r="F17" s="292"/>
      <c r="G17" s="292"/>
      <c r="H17" s="293"/>
      <c r="I17" s="147">
        <v>121</v>
      </c>
      <c r="J17" s="6">
        <v>244639300</v>
      </c>
      <c r="K17" s="6">
        <v>64399476</v>
      </c>
      <c r="L17" s="6">
        <v>259439325</v>
      </c>
      <c r="M17" s="6">
        <v>65451573</v>
      </c>
      <c r="N17" s="126"/>
      <c r="O17" s="126"/>
      <c r="P17" s="126"/>
      <c r="Q17" s="126"/>
      <c r="R17" s="126"/>
    </row>
    <row r="18" spans="1:18" ht="12.75">
      <c r="A18" s="291" t="s">
        <v>53</v>
      </c>
      <c r="B18" s="292"/>
      <c r="C18" s="292"/>
      <c r="D18" s="292"/>
      <c r="E18" s="292"/>
      <c r="F18" s="292"/>
      <c r="G18" s="292"/>
      <c r="H18" s="293"/>
      <c r="I18" s="147">
        <v>122</v>
      </c>
      <c r="J18" s="6">
        <v>79844906</v>
      </c>
      <c r="K18" s="6">
        <v>20398807</v>
      </c>
      <c r="L18" s="6">
        <v>85356968</v>
      </c>
      <c r="M18" s="6">
        <v>21388360</v>
      </c>
      <c r="N18" s="126"/>
      <c r="O18" s="126"/>
      <c r="P18" s="126"/>
      <c r="Q18" s="126"/>
      <c r="R18" s="126"/>
    </row>
    <row r="19" spans="1:18" ht="12.75">
      <c r="A19" s="291" t="s">
        <v>54</v>
      </c>
      <c r="B19" s="292"/>
      <c r="C19" s="292"/>
      <c r="D19" s="292"/>
      <c r="E19" s="292"/>
      <c r="F19" s="292"/>
      <c r="G19" s="292"/>
      <c r="H19" s="293"/>
      <c r="I19" s="147">
        <v>123</v>
      </c>
      <c r="J19" s="6">
        <v>40642988</v>
      </c>
      <c r="K19" s="6">
        <v>10298086</v>
      </c>
      <c r="L19" s="6">
        <v>42339504</v>
      </c>
      <c r="M19" s="6">
        <v>10642501</v>
      </c>
      <c r="N19" s="126"/>
      <c r="O19" s="126"/>
      <c r="P19" s="126"/>
      <c r="Q19" s="126"/>
      <c r="R19" s="126"/>
    </row>
    <row r="20" spans="1:18" s="117" customFormat="1" ht="12.75">
      <c r="A20" s="294" t="s">
        <v>95</v>
      </c>
      <c r="B20" s="295"/>
      <c r="C20" s="295"/>
      <c r="D20" s="295"/>
      <c r="E20" s="295"/>
      <c r="F20" s="295"/>
      <c r="G20" s="295"/>
      <c r="H20" s="296"/>
      <c r="I20" s="147">
        <v>124</v>
      </c>
      <c r="J20" s="118">
        <v>126081950</v>
      </c>
      <c r="K20" s="118">
        <v>30866336</v>
      </c>
      <c r="L20" s="118">
        <v>123508521</v>
      </c>
      <c r="M20" s="118">
        <v>29222929</v>
      </c>
      <c r="N20" s="126"/>
      <c r="O20" s="126"/>
      <c r="P20" s="126"/>
      <c r="Q20" s="126"/>
      <c r="R20" s="126"/>
    </row>
    <row r="21" spans="1:18" s="117" customFormat="1" ht="12.75">
      <c r="A21" s="294" t="s">
        <v>96</v>
      </c>
      <c r="B21" s="295"/>
      <c r="C21" s="295"/>
      <c r="D21" s="295"/>
      <c r="E21" s="295"/>
      <c r="F21" s="295"/>
      <c r="G21" s="295"/>
      <c r="H21" s="296"/>
      <c r="I21" s="147">
        <v>125</v>
      </c>
      <c r="J21" s="118">
        <v>118670116</v>
      </c>
      <c r="K21" s="118">
        <v>30179557</v>
      </c>
      <c r="L21" s="118">
        <v>128261398</v>
      </c>
      <c r="M21" s="118">
        <v>37519902</v>
      </c>
      <c r="N21" s="126"/>
      <c r="O21" s="126"/>
      <c r="P21" s="126"/>
      <c r="Q21" s="126"/>
      <c r="R21" s="126"/>
    </row>
    <row r="22" spans="1:18" s="117" customFormat="1" ht="12.75">
      <c r="A22" s="294" t="s">
        <v>349</v>
      </c>
      <c r="B22" s="295"/>
      <c r="C22" s="295"/>
      <c r="D22" s="295"/>
      <c r="E22" s="295"/>
      <c r="F22" s="295"/>
      <c r="G22" s="295"/>
      <c r="H22" s="296"/>
      <c r="I22" s="147">
        <v>126</v>
      </c>
      <c r="J22" s="116">
        <f>+J23+J24</f>
        <v>58584020</v>
      </c>
      <c r="K22" s="116">
        <f>+K23+K24</f>
        <v>53143219</v>
      </c>
      <c r="L22" s="116">
        <f>+L23+L24</f>
        <v>47911265</v>
      </c>
      <c r="M22" s="116">
        <f>+M23+M24</f>
        <v>47600317</v>
      </c>
      <c r="N22" s="126"/>
      <c r="O22" s="126"/>
      <c r="P22" s="126"/>
      <c r="Q22" s="126"/>
      <c r="R22" s="126"/>
    </row>
    <row r="23" spans="1:18" ht="12.75">
      <c r="A23" s="291" t="s">
        <v>127</v>
      </c>
      <c r="B23" s="292"/>
      <c r="C23" s="292"/>
      <c r="D23" s="292"/>
      <c r="E23" s="292"/>
      <c r="F23" s="292"/>
      <c r="G23" s="292"/>
      <c r="H23" s="293"/>
      <c r="I23" s="147">
        <v>127</v>
      </c>
      <c r="J23" s="6">
        <v>2145464</v>
      </c>
      <c r="K23" s="6">
        <v>42777</v>
      </c>
      <c r="L23" s="6">
        <v>0</v>
      </c>
      <c r="M23" s="6">
        <v>0</v>
      </c>
      <c r="N23" s="126"/>
      <c r="O23" s="126"/>
      <c r="P23" s="126"/>
      <c r="Q23" s="126"/>
      <c r="R23" s="126"/>
    </row>
    <row r="24" spans="1:18" ht="12.75">
      <c r="A24" s="291" t="s">
        <v>128</v>
      </c>
      <c r="B24" s="292"/>
      <c r="C24" s="292"/>
      <c r="D24" s="292"/>
      <c r="E24" s="292"/>
      <c r="F24" s="292"/>
      <c r="G24" s="292"/>
      <c r="H24" s="293"/>
      <c r="I24" s="147">
        <v>128</v>
      </c>
      <c r="J24" s="6">
        <v>56438556</v>
      </c>
      <c r="K24" s="6">
        <v>53100442</v>
      </c>
      <c r="L24" s="6">
        <v>47911265</v>
      </c>
      <c r="M24" s="6">
        <v>47600317</v>
      </c>
      <c r="N24" s="126"/>
      <c r="O24" s="126"/>
      <c r="P24" s="126"/>
      <c r="Q24" s="126"/>
      <c r="R24" s="126"/>
    </row>
    <row r="25" spans="1:18" s="117" customFormat="1" ht="12.75">
      <c r="A25" s="294" t="s">
        <v>97</v>
      </c>
      <c r="B25" s="295"/>
      <c r="C25" s="295"/>
      <c r="D25" s="295"/>
      <c r="E25" s="295"/>
      <c r="F25" s="295"/>
      <c r="G25" s="295"/>
      <c r="H25" s="296"/>
      <c r="I25" s="147">
        <v>129</v>
      </c>
      <c r="J25" s="118">
        <v>8600225</v>
      </c>
      <c r="K25" s="118">
        <v>6915050</v>
      </c>
      <c r="L25" s="118">
        <v>8318244</v>
      </c>
      <c r="M25" s="118">
        <v>5927781</v>
      </c>
      <c r="N25" s="126"/>
      <c r="O25" s="126"/>
      <c r="P25" s="126"/>
      <c r="Q25" s="126"/>
      <c r="R25" s="126"/>
    </row>
    <row r="26" spans="1:18" s="117" customFormat="1" ht="12.75">
      <c r="A26" s="294" t="s">
        <v>40</v>
      </c>
      <c r="B26" s="295"/>
      <c r="C26" s="295"/>
      <c r="D26" s="295"/>
      <c r="E26" s="295"/>
      <c r="F26" s="295"/>
      <c r="G26" s="295"/>
      <c r="H26" s="296"/>
      <c r="I26" s="147">
        <v>130</v>
      </c>
      <c r="J26" s="118">
        <v>17910040</v>
      </c>
      <c r="K26" s="118">
        <v>12619434</v>
      </c>
      <c r="L26" s="118">
        <v>29635738</v>
      </c>
      <c r="M26" s="118">
        <v>22837815</v>
      </c>
      <c r="N26" s="126"/>
      <c r="O26" s="126"/>
      <c r="P26" s="126"/>
      <c r="Q26" s="126"/>
      <c r="R26" s="126"/>
    </row>
    <row r="27" spans="1:18" s="117" customFormat="1" ht="12.75">
      <c r="A27" s="294" t="s">
        <v>350</v>
      </c>
      <c r="B27" s="295"/>
      <c r="C27" s="295"/>
      <c r="D27" s="295"/>
      <c r="E27" s="295"/>
      <c r="F27" s="295"/>
      <c r="G27" s="295"/>
      <c r="H27" s="296"/>
      <c r="I27" s="147">
        <v>131</v>
      </c>
      <c r="J27" s="116">
        <f>SUM(J28:J32)</f>
        <v>1562323</v>
      </c>
      <c r="K27" s="116">
        <f>SUM(K28:K32)</f>
        <v>464320</v>
      </c>
      <c r="L27" s="116">
        <f>SUM(L28:L32)</f>
        <v>1620382</v>
      </c>
      <c r="M27" s="116">
        <f>SUM(M28:M32)</f>
        <v>536104</v>
      </c>
      <c r="N27" s="126"/>
      <c r="O27" s="126"/>
      <c r="P27" s="126"/>
      <c r="Q27" s="126"/>
      <c r="R27" s="126"/>
    </row>
    <row r="28" spans="1:18" s="58" customFormat="1" ht="12.75">
      <c r="A28" s="291" t="s">
        <v>212</v>
      </c>
      <c r="B28" s="292"/>
      <c r="C28" s="292"/>
      <c r="D28" s="292"/>
      <c r="E28" s="292"/>
      <c r="F28" s="292"/>
      <c r="G28" s="292"/>
      <c r="H28" s="293"/>
      <c r="I28" s="148">
        <v>132</v>
      </c>
      <c r="J28" s="6">
        <v>188251</v>
      </c>
      <c r="K28" s="6">
        <v>38527</v>
      </c>
      <c r="L28" s="6"/>
      <c r="M28" s="6">
        <v>-75</v>
      </c>
      <c r="N28" s="126"/>
      <c r="O28" s="191"/>
      <c r="P28" s="126"/>
      <c r="Q28" s="126"/>
      <c r="R28" s="126"/>
    </row>
    <row r="29" spans="1:18" s="58" customFormat="1" ht="23.25" customHeight="1">
      <c r="A29" s="291" t="s">
        <v>145</v>
      </c>
      <c r="B29" s="292"/>
      <c r="C29" s="292"/>
      <c r="D29" s="292"/>
      <c r="E29" s="292"/>
      <c r="F29" s="292"/>
      <c r="G29" s="292"/>
      <c r="H29" s="293"/>
      <c r="I29" s="148">
        <v>133</v>
      </c>
      <c r="J29" s="6">
        <v>1374072</v>
      </c>
      <c r="K29" s="6">
        <v>425793</v>
      </c>
      <c r="L29" s="6">
        <v>1620382</v>
      </c>
      <c r="M29" s="6">
        <v>536179</v>
      </c>
      <c r="N29" s="126"/>
      <c r="O29" s="126"/>
      <c r="P29" s="126"/>
      <c r="Q29" s="126"/>
      <c r="R29" s="126"/>
    </row>
    <row r="30" spans="1:18" s="58" customFormat="1" ht="12.75">
      <c r="A30" s="291" t="s">
        <v>129</v>
      </c>
      <c r="B30" s="292"/>
      <c r="C30" s="292"/>
      <c r="D30" s="292"/>
      <c r="E30" s="292"/>
      <c r="F30" s="292"/>
      <c r="G30" s="292"/>
      <c r="H30" s="293"/>
      <c r="I30" s="148">
        <v>134</v>
      </c>
      <c r="J30" s="6"/>
      <c r="K30" s="6"/>
      <c r="L30" s="6"/>
      <c r="M30" s="6"/>
      <c r="N30" s="126"/>
      <c r="O30" s="126"/>
      <c r="P30" s="126"/>
      <c r="Q30" s="126"/>
      <c r="R30" s="126"/>
    </row>
    <row r="31" spans="1:18" s="58" customFormat="1" ht="12.75">
      <c r="A31" s="291" t="s">
        <v>208</v>
      </c>
      <c r="B31" s="292"/>
      <c r="C31" s="292"/>
      <c r="D31" s="292"/>
      <c r="E31" s="292"/>
      <c r="F31" s="292"/>
      <c r="G31" s="292"/>
      <c r="H31" s="293"/>
      <c r="I31" s="148">
        <v>135</v>
      </c>
      <c r="J31" s="6"/>
      <c r="K31" s="6"/>
      <c r="L31" s="6"/>
      <c r="M31" s="6"/>
      <c r="N31" s="126"/>
      <c r="O31" s="191"/>
      <c r="P31" s="126"/>
      <c r="Q31" s="126"/>
      <c r="R31" s="126"/>
    </row>
    <row r="32" spans="1:18" s="58" customFormat="1" ht="12.75">
      <c r="A32" s="291" t="s">
        <v>130</v>
      </c>
      <c r="B32" s="292"/>
      <c r="C32" s="292"/>
      <c r="D32" s="292"/>
      <c r="E32" s="292"/>
      <c r="F32" s="292"/>
      <c r="G32" s="292"/>
      <c r="H32" s="293"/>
      <c r="I32" s="148">
        <v>136</v>
      </c>
      <c r="J32" s="6"/>
      <c r="K32" s="6"/>
      <c r="L32" s="6"/>
      <c r="M32" s="6"/>
      <c r="N32" s="126"/>
      <c r="O32" s="126"/>
      <c r="P32" s="126"/>
      <c r="Q32" s="126"/>
      <c r="R32" s="126"/>
    </row>
    <row r="33" spans="1:18" s="117" customFormat="1" ht="12.75">
      <c r="A33" s="294" t="s">
        <v>351</v>
      </c>
      <c r="B33" s="295"/>
      <c r="C33" s="295"/>
      <c r="D33" s="295"/>
      <c r="E33" s="295"/>
      <c r="F33" s="295"/>
      <c r="G33" s="295"/>
      <c r="H33" s="296"/>
      <c r="I33" s="147">
        <v>137</v>
      </c>
      <c r="J33" s="116">
        <f>SUM(J34:J37)</f>
        <v>1999494</v>
      </c>
      <c r="K33" s="116">
        <f>SUM(K34:K37)</f>
        <v>66875</v>
      </c>
      <c r="L33" s="116">
        <f>SUM(L34:L37)</f>
        <v>1264358</v>
      </c>
      <c r="M33" s="116">
        <f>SUM(M34:M37)</f>
        <v>68976</v>
      </c>
      <c r="N33" s="126"/>
      <c r="O33" s="126"/>
      <c r="P33" s="126"/>
      <c r="Q33" s="126"/>
      <c r="R33" s="126"/>
    </row>
    <row r="34" spans="1:18" s="58" customFormat="1" ht="12.75">
      <c r="A34" s="291" t="s">
        <v>56</v>
      </c>
      <c r="B34" s="292"/>
      <c r="C34" s="292"/>
      <c r="D34" s="292"/>
      <c r="E34" s="292"/>
      <c r="F34" s="292"/>
      <c r="G34" s="292"/>
      <c r="H34" s="293"/>
      <c r="I34" s="148">
        <v>138</v>
      </c>
      <c r="J34" s="6">
        <v>1975021</v>
      </c>
      <c r="K34" s="6">
        <v>124637</v>
      </c>
      <c r="L34" s="6">
        <v>1212623</v>
      </c>
      <c r="M34" s="6">
        <v>63952</v>
      </c>
      <c r="N34" s="126"/>
      <c r="O34" s="126"/>
      <c r="P34" s="126"/>
      <c r="Q34" s="126"/>
      <c r="R34" s="126"/>
    </row>
    <row r="35" spans="1:18" s="58" customFormat="1" ht="21.75" customHeight="1">
      <c r="A35" s="291" t="s">
        <v>55</v>
      </c>
      <c r="B35" s="292"/>
      <c r="C35" s="292"/>
      <c r="D35" s="292"/>
      <c r="E35" s="292"/>
      <c r="F35" s="292"/>
      <c r="G35" s="292"/>
      <c r="H35" s="293"/>
      <c r="I35" s="148">
        <v>139</v>
      </c>
      <c r="J35" s="6">
        <v>24473</v>
      </c>
      <c r="K35" s="6">
        <v>-57762</v>
      </c>
      <c r="L35" s="6">
        <v>51735</v>
      </c>
      <c r="M35" s="6">
        <v>5024</v>
      </c>
      <c r="N35" s="126"/>
      <c r="O35" s="126"/>
      <c r="P35" s="126"/>
      <c r="Q35" s="126"/>
      <c r="R35" s="126"/>
    </row>
    <row r="36" spans="1:18" s="58" customFormat="1" ht="12.75">
      <c r="A36" s="291" t="s">
        <v>209</v>
      </c>
      <c r="B36" s="292"/>
      <c r="C36" s="292"/>
      <c r="D36" s="292"/>
      <c r="E36" s="292"/>
      <c r="F36" s="292"/>
      <c r="G36" s="292"/>
      <c r="H36" s="293"/>
      <c r="I36" s="148">
        <v>140</v>
      </c>
      <c r="J36" s="6"/>
      <c r="K36" s="6"/>
      <c r="L36" s="6"/>
      <c r="M36" s="6"/>
      <c r="N36" s="126"/>
      <c r="O36" s="126"/>
      <c r="P36" s="126"/>
      <c r="Q36" s="126"/>
      <c r="R36" s="126"/>
    </row>
    <row r="37" spans="1:18" s="58" customFormat="1" ht="12.75">
      <c r="A37" s="291" t="s">
        <v>57</v>
      </c>
      <c r="B37" s="292"/>
      <c r="C37" s="292"/>
      <c r="D37" s="292"/>
      <c r="E37" s="292"/>
      <c r="F37" s="292"/>
      <c r="G37" s="292"/>
      <c r="H37" s="293"/>
      <c r="I37" s="148">
        <v>141</v>
      </c>
      <c r="J37" s="6"/>
      <c r="K37" s="6"/>
      <c r="L37" s="6"/>
      <c r="M37" s="6"/>
      <c r="N37" s="126"/>
      <c r="O37" s="126"/>
      <c r="P37" s="126"/>
      <c r="Q37" s="126"/>
      <c r="R37" s="126"/>
    </row>
    <row r="38" spans="1:18" s="117" customFormat="1" ht="12.75">
      <c r="A38" s="294" t="s">
        <v>184</v>
      </c>
      <c r="B38" s="295"/>
      <c r="C38" s="295"/>
      <c r="D38" s="295"/>
      <c r="E38" s="295"/>
      <c r="F38" s="295"/>
      <c r="G38" s="295"/>
      <c r="H38" s="296"/>
      <c r="I38" s="147">
        <v>142</v>
      </c>
      <c r="J38" s="118"/>
      <c r="K38" s="118"/>
      <c r="L38" s="118"/>
      <c r="M38" s="118"/>
      <c r="N38" s="126"/>
      <c r="O38" s="126"/>
      <c r="P38" s="126"/>
      <c r="Q38" s="126"/>
      <c r="R38" s="126"/>
    </row>
    <row r="39" spans="1:18" s="117" customFormat="1" ht="12.75">
      <c r="A39" s="294" t="s">
        <v>185</v>
      </c>
      <c r="B39" s="295"/>
      <c r="C39" s="295"/>
      <c r="D39" s="295"/>
      <c r="E39" s="295"/>
      <c r="F39" s="295"/>
      <c r="G39" s="295"/>
      <c r="H39" s="296"/>
      <c r="I39" s="147">
        <v>143</v>
      </c>
      <c r="J39" s="118"/>
      <c r="K39" s="118"/>
      <c r="L39" s="118"/>
      <c r="M39" s="118"/>
      <c r="N39" s="126"/>
      <c r="O39" s="126"/>
      <c r="P39" s="126"/>
      <c r="Q39" s="126"/>
      <c r="R39" s="126"/>
    </row>
    <row r="40" spans="1:18" s="117" customFormat="1" ht="12.75">
      <c r="A40" s="294" t="s">
        <v>210</v>
      </c>
      <c r="B40" s="295"/>
      <c r="C40" s="295"/>
      <c r="D40" s="295"/>
      <c r="E40" s="295"/>
      <c r="F40" s="295"/>
      <c r="G40" s="295"/>
      <c r="H40" s="296"/>
      <c r="I40" s="147">
        <v>144</v>
      </c>
      <c r="J40" s="118"/>
      <c r="K40" s="118"/>
      <c r="L40" s="118"/>
      <c r="M40" s="118"/>
      <c r="N40" s="126"/>
      <c r="O40" s="126"/>
      <c r="P40" s="126"/>
      <c r="Q40" s="126"/>
      <c r="R40" s="126"/>
    </row>
    <row r="41" spans="1:18" s="117" customFormat="1" ht="12.75">
      <c r="A41" s="294" t="s">
        <v>211</v>
      </c>
      <c r="B41" s="295"/>
      <c r="C41" s="295"/>
      <c r="D41" s="295"/>
      <c r="E41" s="295"/>
      <c r="F41" s="295"/>
      <c r="G41" s="295"/>
      <c r="H41" s="296"/>
      <c r="I41" s="147">
        <v>145</v>
      </c>
      <c r="J41" s="118"/>
      <c r="K41" s="118"/>
      <c r="L41" s="118"/>
      <c r="M41" s="118"/>
      <c r="N41" s="126"/>
      <c r="O41" s="126"/>
      <c r="P41" s="126"/>
      <c r="Q41" s="126"/>
      <c r="R41" s="126"/>
    </row>
    <row r="42" spans="1:18" s="117" customFormat="1" ht="12.75">
      <c r="A42" s="294" t="s">
        <v>352</v>
      </c>
      <c r="B42" s="295"/>
      <c r="C42" s="295"/>
      <c r="D42" s="295"/>
      <c r="E42" s="295"/>
      <c r="F42" s="295"/>
      <c r="G42" s="295"/>
      <c r="H42" s="296"/>
      <c r="I42" s="147">
        <v>146</v>
      </c>
      <c r="J42" s="116">
        <f>J7+J27+J38+J40</f>
        <v>3702881383</v>
      </c>
      <c r="K42" s="116">
        <f>K7+K27+K38+K40</f>
        <v>942032198</v>
      </c>
      <c r="L42" s="116">
        <f>L7+L27+L38+L40</f>
        <v>3880967260</v>
      </c>
      <c r="M42" s="116">
        <f>M7+M27+M38+M40</f>
        <v>1009233885</v>
      </c>
      <c r="N42" s="126"/>
      <c r="O42" s="126"/>
      <c r="P42" s="126"/>
      <c r="Q42" s="126"/>
      <c r="R42" s="126"/>
    </row>
    <row r="43" spans="1:18" s="117" customFormat="1" ht="12.75">
      <c r="A43" s="294" t="s">
        <v>353</v>
      </c>
      <c r="B43" s="295"/>
      <c r="C43" s="295"/>
      <c r="D43" s="295"/>
      <c r="E43" s="295"/>
      <c r="F43" s="295"/>
      <c r="G43" s="295"/>
      <c r="H43" s="296"/>
      <c r="I43" s="147">
        <v>147</v>
      </c>
      <c r="J43" s="116">
        <f>J10+J33+J39+J41</f>
        <v>3534491222</v>
      </c>
      <c r="K43" s="116">
        <f>K10+K33+K39+K41</f>
        <v>914433967</v>
      </c>
      <c r="L43" s="116">
        <f>L10+L33+L39+L41</f>
        <v>3691157446</v>
      </c>
      <c r="M43" s="116">
        <f>M10+M33+M39+M41</f>
        <v>984845989</v>
      </c>
      <c r="N43" s="126"/>
      <c r="O43" s="126"/>
      <c r="P43" s="126"/>
      <c r="Q43" s="126"/>
      <c r="R43" s="126"/>
    </row>
    <row r="44" spans="1:18" s="117" customFormat="1" ht="12.75">
      <c r="A44" s="294" t="s">
        <v>354</v>
      </c>
      <c r="B44" s="295"/>
      <c r="C44" s="295"/>
      <c r="D44" s="295"/>
      <c r="E44" s="295"/>
      <c r="F44" s="295"/>
      <c r="G44" s="295"/>
      <c r="H44" s="296"/>
      <c r="I44" s="147">
        <v>148</v>
      </c>
      <c r="J44" s="116">
        <f>J42-J43</f>
        <v>168390161</v>
      </c>
      <c r="K44" s="116">
        <f>K42-K43</f>
        <v>27598231</v>
      </c>
      <c r="L44" s="116">
        <f>L42-L43</f>
        <v>189809814</v>
      </c>
      <c r="M44" s="116">
        <f>M42-M43</f>
        <v>24387896</v>
      </c>
      <c r="N44" s="126"/>
      <c r="O44" s="126"/>
      <c r="P44" s="126"/>
      <c r="Q44" s="126"/>
      <c r="R44" s="126"/>
    </row>
    <row r="45" spans="1:18" ht="12.75">
      <c r="A45" s="297" t="s">
        <v>203</v>
      </c>
      <c r="B45" s="298"/>
      <c r="C45" s="298"/>
      <c r="D45" s="298"/>
      <c r="E45" s="298"/>
      <c r="F45" s="298"/>
      <c r="G45" s="298"/>
      <c r="H45" s="299"/>
      <c r="I45" s="147">
        <v>149</v>
      </c>
      <c r="J45" s="45">
        <f>IF(J42&gt;J43,J42-J43,0)</f>
        <v>168390161</v>
      </c>
      <c r="K45" s="45">
        <f>IF(K42&gt;K43,K42-K43,0)</f>
        <v>27598231</v>
      </c>
      <c r="L45" s="45">
        <f>IF(L42&gt;L43,L42-L43,0)</f>
        <v>189809814</v>
      </c>
      <c r="M45" s="45">
        <f>IF(M42&gt;M43,M42-M43,0)</f>
        <v>24387896</v>
      </c>
      <c r="N45" s="126"/>
      <c r="O45" s="126"/>
      <c r="P45" s="126"/>
      <c r="Q45" s="126"/>
      <c r="R45" s="126"/>
    </row>
    <row r="46" spans="1:18" ht="12.75">
      <c r="A46" s="297" t="s">
        <v>204</v>
      </c>
      <c r="B46" s="298"/>
      <c r="C46" s="298"/>
      <c r="D46" s="298"/>
      <c r="E46" s="298"/>
      <c r="F46" s="298"/>
      <c r="G46" s="298"/>
      <c r="H46" s="299"/>
      <c r="I46" s="147">
        <v>150</v>
      </c>
      <c r="J46" s="45">
        <f>IF(J43&gt;J42,J43-J42,0)</f>
        <v>0</v>
      </c>
      <c r="K46" s="45">
        <f>IF(K43&gt;K42,K43-K42,0)</f>
        <v>0</v>
      </c>
      <c r="L46" s="45">
        <f>IF(L43&gt;L42,L43-L42,0)</f>
        <v>0</v>
      </c>
      <c r="M46" s="45">
        <f>IF(M43&gt;M42,M43-M42,0)</f>
        <v>0</v>
      </c>
      <c r="N46" s="126"/>
      <c r="O46" s="126"/>
      <c r="P46" s="126"/>
      <c r="Q46" s="126"/>
      <c r="R46" s="126"/>
    </row>
    <row r="47" spans="1:18" s="117" customFormat="1" ht="12.75">
      <c r="A47" s="294" t="s">
        <v>202</v>
      </c>
      <c r="B47" s="295"/>
      <c r="C47" s="295"/>
      <c r="D47" s="295"/>
      <c r="E47" s="295"/>
      <c r="F47" s="295"/>
      <c r="G47" s="295"/>
      <c r="H47" s="296"/>
      <c r="I47" s="147">
        <v>151</v>
      </c>
      <c r="J47" s="118">
        <v>36134777</v>
      </c>
      <c r="K47" s="118">
        <v>9399147</v>
      </c>
      <c r="L47" s="118">
        <v>34542246</v>
      </c>
      <c r="M47" s="118">
        <v>4885894</v>
      </c>
      <c r="N47" s="126"/>
      <c r="O47" s="126"/>
      <c r="P47" s="126"/>
      <c r="Q47" s="126"/>
      <c r="R47" s="126"/>
    </row>
    <row r="48" spans="1:18" s="117" customFormat="1" ht="12.75">
      <c r="A48" s="294" t="s">
        <v>355</v>
      </c>
      <c r="B48" s="295"/>
      <c r="C48" s="295"/>
      <c r="D48" s="295"/>
      <c r="E48" s="295"/>
      <c r="F48" s="295"/>
      <c r="G48" s="295"/>
      <c r="H48" s="296"/>
      <c r="I48" s="147">
        <v>152</v>
      </c>
      <c r="J48" s="116">
        <f>J44-J47</f>
        <v>132255384</v>
      </c>
      <c r="K48" s="116">
        <f>K44-K47</f>
        <v>18199084</v>
      </c>
      <c r="L48" s="116">
        <f>L44-L47</f>
        <v>155267568</v>
      </c>
      <c r="M48" s="116">
        <f>M44-M47</f>
        <v>19502002</v>
      </c>
      <c r="N48" s="126"/>
      <c r="O48" s="126"/>
      <c r="P48" s="126"/>
      <c r="Q48" s="126"/>
      <c r="R48" s="126"/>
    </row>
    <row r="49" spans="1:18" ht="12.75">
      <c r="A49" s="297" t="s">
        <v>181</v>
      </c>
      <c r="B49" s="298"/>
      <c r="C49" s="298"/>
      <c r="D49" s="298"/>
      <c r="E49" s="298"/>
      <c r="F49" s="298"/>
      <c r="G49" s="298"/>
      <c r="H49" s="299"/>
      <c r="I49" s="147">
        <v>153</v>
      </c>
      <c r="J49" s="45">
        <f>IF(J48&gt;0,J48,0)</f>
        <v>132255384</v>
      </c>
      <c r="K49" s="45">
        <f>IF(K48&gt;0,K48,0)</f>
        <v>18199084</v>
      </c>
      <c r="L49" s="45">
        <f>IF(L48&gt;0,L48,0)</f>
        <v>155267568</v>
      </c>
      <c r="M49" s="45">
        <f>IF(M48&gt;0,M48,0)</f>
        <v>19502002</v>
      </c>
      <c r="N49" s="126"/>
      <c r="O49" s="126"/>
      <c r="P49" s="126"/>
      <c r="Q49" s="126"/>
      <c r="R49" s="126"/>
    </row>
    <row r="50" spans="1:18" ht="12.75">
      <c r="A50" s="332" t="s">
        <v>205</v>
      </c>
      <c r="B50" s="333"/>
      <c r="C50" s="333"/>
      <c r="D50" s="333"/>
      <c r="E50" s="333"/>
      <c r="F50" s="333"/>
      <c r="G50" s="333"/>
      <c r="H50" s="334"/>
      <c r="I50" s="149">
        <v>154</v>
      </c>
      <c r="J50" s="49">
        <f>IF(J48&lt;0,-J48,0)</f>
        <v>0</v>
      </c>
      <c r="K50" s="49">
        <f>IF(K48&lt;0,-K48,0)</f>
        <v>0</v>
      </c>
      <c r="L50" s="49">
        <f>IF(L48&lt;0,-L48,0)</f>
        <v>0</v>
      </c>
      <c r="M50" s="49">
        <f>IF(M48&lt;0,-M48,0)</f>
        <v>0</v>
      </c>
      <c r="N50" s="126"/>
      <c r="O50" s="191"/>
      <c r="P50" s="126"/>
      <c r="Q50" s="126"/>
      <c r="R50" s="126"/>
    </row>
    <row r="51" spans="1:18" ht="12.75" customHeight="1">
      <c r="A51" s="283" t="s">
        <v>293</v>
      </c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126"/>
      <c r="O51" s="126"/>
      <c r="Q51" s="126"/>
      <c r="R51" s="126"/>
    </row>
    <row r="52" spans="1:18" ht="12.75" customHeight="1">
      <c r="A52" s="287" t="s">
        <v>177</v>
      </c>
      <c r="B52" s="288"/>
      <c r="C52" s="288"/>
      <c r="D52" s="288"/>
      <c r="E52" s="288"/>
      <c r="F52" s="288"/>
      <c r="G52" s="288"/>
      <c r="H52" s="288"/>
      <c r="I52" s="150"/>
      <c r="J52" s="150"/>
      <c r="K52" s="150"/>
      <c r="L52" s="150"/>
      <c r="M52" s="151"/>
      <c r="N52" s="126"/>
      <c r="O52" s="126"/>
      <c r="Q52" s="126"/>
      <c r="R52" s="126"/>
    </row>
    <row r="53" spans="1:18" ht="12.75">
      <c r="A53" s="329" t="s">
        <v>219</v>
      </c>
      <c r="B53" s="330"/>
      <c r="C53" s="330"/>
      <c r="D53" s="330"/>
      <c r="E53" s="330"/>
      <c r="F53" s="330"/>
      <c r="G53" s="330"/>
      <c r="H53" s="331"/>
      <c r="I53" s="147">
        <v>155</v>
      </c>
      <c r="J53" s="6">
        <f>+J48</f>
        <v>132255384</v>
      </c>
      <c r="K53" s="6">
        <f>+K48</f>
        <v>18199084</v>
      </c>
      <c r="L53" s="6">
        <f>+L48</f>
        <v>155267568</v>
      </c>
      <c r="M53" s="6">
        <f>+M48</f>
        <v>19502002</v>
      </c>
      <c r="N53" s="126"/>
      <c r="O53" s="126"/>
      <c r="Q53" s="126"/>
      <c r="R53" s="126"/>
    </row>
    <row r="54" spans="1:18" ht="12.75">
      <c r="A54" s="329" t="s">
        <v>220</v>
      </c>
      <c r="B54" s="330"/>
      <c r="C54" s="330"/>
      <c r="D54" s="330"/>
      <c r="E54" s="330"/>
      <c r="F54" s="330"/>
      <c r="G54" s="330"/>
      <c r="H54" s="331"/>
      <c r="I54" s="147">
        <v>156</v>
      </c>
      <c r="J54" s="7">
        <v>0</v>
      </c>
      <c r="K54" s="7">
        <v>0</v>
      </c>
      <c r="L54" s="7">
        <v>0</v>
      </c>
      <c r="M54" s="7">
        <v>0</v>
      </c>
      <c r="N54" s="126"/>
      <c r="O54" s="126"/>
      <c r="Q54" s="126"/>
      <c r="R54" s="126"/>
    </row>
    <row r="55" spans="1:18" ht="12.75" customHeight="1">
      <c r="A55" s="283" t="s">
        <v>179</v>
      </c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126"/>
      <c r="O55" s="126"/>
      <c r="Q55" s="126"/>
      <c r="R55" s="126"/>
    </row>
    <row r="56" spans="1:18" ht="12.75">
      <c r="A56" s="287" t="s">
        <v>193</v>
      </c>
      <c r="B56" s="288"/>
      <c r="C56" s="288"/>
      <c r="D56" s="288"/>
      <c r="E56" s="288"/>
      <c r="F56" s="288"/>
      <c r="G56" s="288"/>
      <c r="H56" s="305"/>
      <c r="I56" s="152">
        <v>157</v>
      </c>
      <c r="J56" s="5">
        <f>+J48</f>
        <v>132255384</v>
      </c>
      <c r="K56" s="5">
        <f>+K48</f>
        <v>18199084</v>
      </c>
      <c r="L56" s="5">
        <f>+L48</f>
        <v>155267568</v>
      </c>
      <c r="M56" s="5">
        <f>+M48</f>
        <v>19502002</v>
      </c>
      <c r="N56" s="126"/>
      <c r="O56" s="126"/>
      <c r="Q56" s="126"/>
      <c r="R56" s="126"/>
    </row>
    <row r="57" spans="1:18" ht="12.75">
      <c r="A57" s="294" t="s">
        <v>206</v>
      </c>
      <c r="B57" s="295"/>
      <c r="C57" s="295"/>
      <c r="D57" s="295"/>
      <c r="E57" s="295"/>
      <c r="F57" s="295"/>
      <c r="G57" s="295"/>
      <c r="H57" s="296"/>
      <c r="I57" s="147">
        <v>158</v>
      </c>
      <c r="J57" s="45">
        <f>SUM(J58:J64)</f>
        <v>4916717</v>
      </c>
      <c r="K57" s="45">
        <f>SUM(K58:K64)</f>
        <v>4916717</v>
      </c>
      <c r="L57" s="45">
        <f>SUM(L58:L64)</f>
        <v>-10204219</v>
      </c>
      <c r="M57" s="45">
        <f>SUM(M58:M64)</f>
        <v>-10204219</v>
      </c>
      <c r="N57" s="126"/>
      <c r="O57" s="126"/>
      <c r="Q57" s="126"/>
      <c r="R57" s="126"/>
    </row>
    <row r="58" spans="1:18" ht="12.75">
      <c r="A58" s="294" t="s">
        <v>213</v>
      </c>
      <c r="B58" s="295"/>
      <c r="C58" s="295"/>
      <c r="D58" s="295"/>
      <c r="E58" s="295"/>
      <c r="F58" s="295"/>
      <c r="G58" s="295"/>
      <c r="H58" s="296"/>
      <c r="I58" s="147">
        <v>159</v>
      </c>
      <c r="J58" s="6">
        <f>+PK!J15</f>
        <v>4932229</v>
      </c>
      <c r="K58" s="6">
        <f>+J58</f>
        <v>4932229</v>
      </c>
      <c r="L58" s="6">
        <f>+PK!K15</f>
        <v>-10407727</v>
      </c>
      <c r="M58" s="6">
        <f>+L58</f>
        <v>-10407727</v>
      </c>
      <c r="N58" s="126"/>
      <c r="O58" s="126"/>
      <c r="Q58" s="126"/>
      <c r="R58" s="126"/>
    </row>
    <row r="59" spans="1:18" ht="12.75">
      <c r="A59" s="294" t="s">
        <v>214</v>
      </c>
      <c r="B59" s="295"/>
      <c r="C59" s="295"/>
      <c r="D59" s="295"/>
      <c r="E59" s="295"/>
      <c r="F59" s="295"/>
      <c r="G59" s="295"/>
      <c r="H59" s="296"/>
      <c r="I59" s="147">
        <v>160</v>
      </c>
      <c r="J59" s="6"/>
      <c r="K59" s="6"/>
      <c r="L59" s="6"/>
      <c r="M59" s="6"/>
      <c r="N59" s="126"/>
      <c r="O59" s="126"/>
      <c r="Q59" s="126"/>
      <c r="R59" s="126"/>
    </row>
    <row r="60" spans="1:18" ht="12.75">
      <c r="A60" s="294" t="s">
        <v>35</v>
      </c>
      <c r="B60" s="295"/>
      <c r="C60" s="295"/>
      <c r="D60" s="295"/>
      <c r="E60" s="295"/>
      <c r="F60" s="295"/>
      <c r="G60" s="295"/>
      <c r="H60" s="296"/>
      <c r="I60" s="147">
        <v>161</v>
      </c>
      <c r="J60" s="6"/>
      <c r="K60" s="6"/>
      <c r="L60" s="6"/>
      <c r="M60" s="6"/>
      <c r="N60" s="126"/>
      <c r="O60" s="126"/>
      <c r="Q60" s="126"/>
      <c r="R60" s="126"/>
    </row>
    <row r="61" spans="1:18" ht="12.75">
      <c r="A61" s="294" t="s">
        <v>215</v>
      </c>
      <c r="B61" s="295"/>
      <c r="C61" s="295"/>
      <c r="D61" s="295"/>
      <c r="E61" s="295"/>
      <c r="F61" s="295"/>
      <c r="G61" s="295"/>
      <c r="H61" s="296"/>
      <c r="I61" s="147">
        <v>162</v>
      </c>
      <c r="J61" s="6"/>
      <c r="K61" s="6"/>
      <c r="L61" s="6"/>
      <c r="M61" s="6"/>
      <c r="N61" s="126"/>
      <c r="O61" s="126"/>
      <c r="Q61" s="126"/>
      <c r="R61" s="126"/>
    </row>
    <row r="62" spans="1:18" ht="12.75">
      <c r="A62" s="294" t="s">
        <v>216</v>
      </c>
      <c r="B62" s="295"/>
      <c r="C62" s="295"/>
      <c r="D62" s="295"/>
      <c r="E62" s="295"/>
      <c r="F62" s="295"/>
      <c r="G62" s="295"/>
      <c r="H62" s="296"/>
      <c r="I62" s="147">
        <v>163</v>
      </c>
      <c r="J62" s="6"/>
      <c r="K62" s="6"/>
      <c r="L62" s="6"/>
      <c r="M62" s="6"/>
      <c r="N62" s="126"/>
      <c r="O62" s="126"/>
      <c r="Q62" s="126"/>
      <c r="R62" s="126"/>
    </row>
    <row r="63" spans="1:18" ht="12.75">
      <c r="A63" s="294" t="s">
        <v>217</v>
      </c>
      <c r="B63" s="295"/>
      <c r="C63" s="295"/>
      <c r="D63" s="295"/>
      <c r="E63" s="295"/>
      <c r="F63" s="295"/>
      <c r="G63" s="295"/>
      <c r="H63" s="296"/>
      <c r="I63" s="147">
        <v>164</v>
      </c>
      <c r="J63" s="6"/>
      <c r="K63" s="6"/>
      <c r="L63" s="6"/>
      <c r="M63" s="6"/>
      <c r="N63" s="126"/>
      <c r="O63" s="126"/>
      <c r="Q63" s="126"/>
      <c r="R63" s="126"/>
    </row>
    <row r="64" spans="1:18" ht="12.75">
      <c r="A64" s="294" t="s">
        <v>218</v>
      </c>
      <c r="B64" s="295"/>
      <c r="C64" s="295"/>
      <c r="D64" s="295"/>
      <c r="E64" s="295"/>
      <c r="F64" s="295"/>
      <c r="G64" s="295"/>
      <c r="H64" s="296"/>
      <c r="I64" s="147">
        <v>165</v>
      </c>
      <c r="J64" s="6">
        <f>+PK!J20-PK!J9</f>
        <v>-15512</v>
      </c>
      <c r="K64" s="6">
        <f>+J64</f>
        <v>-15512</v>
      </c>
      <c r="L64" s="6">
        <f>+PK!K20-PK!K9</f>
        <v>203508</v>
      </c>
      <c r="M64" s="6">
        <f>+L64</f>
        <v>203508</v>
      </c>
      <c r="N64" s="126"/>
      <c r="O64" s="126"/>
      <c r="Q64" s="126"/>
      <c r="R64" s="126"/>
    </row>
    <row r="65" spans="1:18" ht="12.75">
      <c r="A65" s="294" t="s">
        <v>207</v>
      </c>
      <c r="B65" s="295"/>
      <c r="C65" s="295"/>
      <c r="D65" s="295"/>
      <c r="E65" s="295"/>
      <c r="F65" s="295"/>
      <c r="G65" s="295"/>
      <c r="H65" s="296"/>
      <c r="I65" s="147">
        <v>166</v>
      </c>
      <c r="J65" s="6"/>
      <c r="K65" s="6"/>
      <c r="L65" s="6"/>
      <c r="M65" s="6"/>
      <c r="N65" s="126"/>
      <c r="O65" s="126"/>
      <c r="Q65" s="126"/>
      <c r="R65" s="126"/>
    </row>
    <row r="66" spans="1:18" ht="12.75">
      <c r="A66" s="294" t="s">
        <v>182</v>
      </c>
      <c r="B66" s="295"/>
      <c r="C66" s="295"/>
      <c r="D66" s="295"/>
      <c r="E66" s="295"/>
      <c r="F66" s="295"/>
      <c r="G66" s="295"/>
      <c r="H66" s="296"/>
      <c r="I66" s="147">
        <v>167</v>
      </c>
      <c r="J66" s="45">
        <f>J57-J65</f>
        <v>4916717</v>
      </c>
      <c r="K66" s="45">
        <f>K57-K65</f>
        <v>4916717</v>
      </c>
      <c r="L66" s="45">
        <f>L57-L65</f>
        <v>-10204219</v>
      </c>
      <c r="M66" s="45">
        <f>M57-M65</f>
        <v>-10204219</v>
      </c>
      <c r="N66" s="126"/>
      <c r="O66" s="126"/>
      <c r="Q66" s="126"/>
      <c r="R66" s="126"/>
    </row>
    <row r="67" spans="1:18" ht="12.75">
      <c r="A67" s="294" t="s">
        <v>183</v>
      </c>
      <c r="B67" s="295"/>
      <c r="C67" s="295"/>
      <c r="D67" s="295"/>
      <c r="E67" s="295"/>
      <c r="F67" s="295"/>
      <c r="G67" s="295"/>
      <c r="H67" s="296"/>
      <c r="I67" s="147">
        <v>168</v>
      </c>
      <c r="J67" s="49">
        <f>J56+J66</f>
        <v>137172101</v>
      </c>
      <c r="K67" s="49">
        <f>K56+K66</f>
        <v>23115801</v>
      </c>
      <c r="L67" s="49">
        <f>L56+L66</f>
        <v>145063349</v>
      </c>
      <c r="M67" s="49">
        <f>M56+M66</f>
        <v>9297783</v>
      </c>
      <c r="N67" s="126"/>
      <c r="O67" s="126"/>
      <c r="Q67" s="126"/>
      <c r="R67" s="126"/>
    </row>
    <row r="68" spans="1:18" ht="12.75" customHeight="1">
      <c r="A68" s="325" t="s">
        <v>294</v>
      </c>
      <c r="B68" s="326"/>
      <c r="C68" s="326"/>
      <c r="D68" s="326"/>
      <c r="E68" s="326"/>
      <c r="F68" s="326"/>
      <c r="G68" s="326"/>
      <c r="H68" s="326"/>
      <c r="I68" s="326"/>
      <c r="J68" s="326"/>
      <c r="K68" s="326"/>
      <c r="L68" s="326"/>
      <c r="M68" s="326"/>
      <c r="N68" s="126"/>
      <c r="O68" s="126"/>
      <c r="Q68" s="126"/>
      <c r="R68" s="126"/>
    </row>
    <row r="69" spans="1:18" ht="12.75" customHeight="1">
      <c r="A69" s="327" t="s">
        <v>178</v>
      </c>
      <c r="B69" s="328"/>
      <c r="C69" s="328"/>
      <c r="D69" s="328"/>
      <c r="E69" s="328"/>
      <c r="F69" s="328"/>
      <c r="G69" s="328"/>
      <c r="H69" s="328"/>
      <c r="I69" s="328"/>
      <c r="J69" s="328"/>
      <c r="K69" s="328"/>
      <c r="L69" s="328"/>
      <c r="M69" s="328"/>
      <c r="N69" s="126"/>
      <c r="O69" s="126"/>
      <c r="Q69" s="126"/>
      <c r="R69" s="126"/>
    </row>
    <row r="70" spans="1:18" ht="12.75">
      <c r="A70" s="329" t="s">
        <v>219</v>
      </c>
      <c r="B70" s="330"/>
      <c r="C70" s="330"/>
      <c r="D70" s="330"/>
      <c r="E70" s="330"/>
      <c r="F70" s="330"/>
      <c r="G70" s="330"/>
      <c r="H70" s="331"/>
      <c r="I70" s="147">
        <v>169</v>
      </c>
      <c r="J70" s="6">
        <f>+J67</f>
        <v>137172101</v>
      </c>
      <c r="K70" s="6">
        <f>+K67</f>
        <v>23115801</v>
      </c>
      <c r="L70" s="6">
        <f>+L67</f>
        <v>145063349</v>
      </c>
      <c r="M70" s="6">
        <f>+M67</f>
        <v>9297783</v>
      </c>
      <c r="N70" s="126"/>
      <c r="O70" s="126"/>
      <c r="Q70" s="126"/>
      <c r="R70" s="126"/>
    </row>
    <row r="71" spans="1:15" ht="12.75">
      <c r="A71" s="322" t="s">
        <v>220</v>
      </c>
      <c r="B71" s="323"/>
      <c r="C71" s="323"/>
      <c r="D71" s="323"/>
      <c r="E71" s="323"/>
      <c r="F71" s="323"/>
      <c r="G71" s="323"/>
      <c r="H71" s="324"/>
      <c r="I71" s="3">
        <v>170</v>
      </c>
      <c r="J71" s="7">
        <v>0</v>
      </c>
      <c r="K71" s="7">
        <v>0</v>
      </c>
      <c r="L71" s="7">
        <f>+L54</f>
        <v>0</v>
      </c>
      <c r="M71" s="7">
        <f>+M54</f>
        <v>0</v>
      </c>
      <c r="N71" s="126"/>
      <c r="O71" s="126"/>
    </row>
    <row r="75" spans="10:13" ht="12.75">
      <c r="J75" s="157"/>
      <c r="K75" s="157"/>
      <c r="L75" s="157"/>
      <c r="M75" s="157"/>
    </row>
    <row r="76" spans="10:12" ht="12.75">
      <c r="J76" s="125"/>
      <c r="L76" s="125"/>
    </row>
    <row r="77" ht="12.75">
      <c r="L77" s="125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allowBlank="1" sqref="A1:M2 A4:I65536 J76 Q1:IV65536 J4:M6 J17:M19 J21:M26 J28:M32 J8:M9 J34:M41 J72:L75 L76 J77:L65536 M72:M65536 J13:M15 N12:N46 J47:P47 J11:N11 N1:N10 O1:P46 N48:P65536 J51:M69"/>
    <dataValidation type="whole" operator="greaterThanOrEqual" allowBlank="1" showInputMessage="1" showErrorMessage="1" errorTitle="Pogrešan unos" error="Mogu se unijeti samo cjelobrojne pozitivne vrijednosti." sqref="J7:M7 J16:M16 J27:M27 J20:M20 J10:M10 J48:M50 J33:M33 J42:M46 J12:M12">
      <formula1>0</formula1>
    </dataValidation>
    <dataValidation type="whole" operator="notEqual" allowBlank="1" showInputMessage="1" showErrorMessage="1" errorTitle="Pogrešan unos" error="Mogu se unijeti samo cjelobrojne vrijednosti." sqref="M70 J70:L71">
      <formula1>999999999999</formula1>
    </dataValidation>
  </dataValidations>
  <printOptions horizontalCentered="1"/>
  <pageMargins left="0.5511811023622047" right="0.5511811023622047" top="0.5905511811023623" bottom="0.5905511811023623" header="0.5118110236220472" footer="0.5118110236220472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7" width="9.140625" style="63" customWidth="1"/>
    <col min="8" max="8" width="6.8515625" style="63" customWidth="1"/>
    <col min="9" max="9" width="9.140625" style="63" customWidth="1"/>
    <col min="10" max="10" width="13.140625" style="63" bestFit="1" customWidth="1"/>
    <col min="11" max="11" width="13.140625" style="63" customWidth="1"/>
    <col min="12" max="12" width="11.140625" style="63" bestFit="1" customWidth="1"/>
    <col min="13" max="13" width="13.8515625" style="63" bestFit="1" customWidth="1"/>
    <col min="14" max="14" width="9.140625" style="63" customWidth="1"/>
    <col min="15" max="15" width="13.8515625" style="63" bestFit="1" customWidth="1"/>
    <col min="16" max="16384" width="9.140625" style="63" customWidth="1"/>
  </cols>
  <sheetData>
    <row r="1" spans="1:12" ht="12.75">
      <c r="A1" s="351" t="s">
        <v>262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62"/>
    </row>
    <row r="2" spans="1:12" ht="15.75">
      <c r="A2" s="35"/>
      <c r="B2" s="61"/>
      <c r="C2" s="340" t="s">
        <v>263</v>
      </c>
      <c r="D2" s="340"/>
      <c r="E2" s="64" t="str">
        <f>+'OPĆI PODACI'!E2</f>
        <v>1.1.2018.</v>
      </c>
      <c r="F2" s="36" t="s">
        <v>231</v>
      </c>
      <c r="G2" s="341" t="str">
        <f>+'OPĆI PODACI'!H2</f>
        <v>31.12.2018.</v>
      </c>
      <c r="H2" s="342"/>
      <c r="I2" s="61"/>
      <c r="J2" s="61"/>
      <c r="K2" s="61"/>
      <c r="L2" s="65"/>
    </row>
    <row r="3" spans="1:11" ht="23.25">
      <c r="A3" s="343" t="s">
        <v>49</v>
      </c>
      <c r="B3" s="343"/>
      <c r="C3" s="343"/>
      <c r="D3" s="343"/>
      <c r="E3" s="343"/>
      <c r="F3" s="343"/>
      <c r="G3" s="343"/>
      <c r="H3" s="343"/>
      <c r="I3" s="67" t="s">
        <v>286</v>
      </c>
      <c r="J3" s="68" t="s">
        <v>140</v>
      </c>
      <c r="K3" s="68" t="s">
        <v>141</v>
      </c>
    </row>
    <row r="4" spans="1:11" ht="12.75">
      <c r="A4" s="344">
        <v>1</v>
      </c>
      <c r="B4" s="344"/>
      <c r="C4" s="344"/>
      <c r="D4" s="344"/>
      <c r="E4" s="344"/>
      <c r="F4" s="344"/>
      <c r="G4" s="344"/>
      <c r="H4" s="344"/>
      <c r="I4" s="70">
        <v>2</v>
      </c>
      <c r="J4" s="69" t="s">
        <v>264</v>
      </c>
      <c r="K4" s="69" t="s">
        <v>265</v>
      </c>
    </row>
    <row r="5" spans="1:16" ht="12.75">
      <c r="A5" s="338" t="s">
        <v>266</v>
      </c>
      <c r="B5" s="339"/>
      <c r="C5" s="339"/>
      <c r="D5" s="339"/>
      <c r="E5" s="339"/>
      <c r="F5" s="339"/>
      <c r="G5" s="339"/>
      <c r="H5" s="339"/>
      <c r="I5" s="37">
        <v>1</v>
      </c>
      <c r="J5" s="38">
        <v>300000000</v>
      </c>
      <c r="K5" s="38">
        <v>300000000</v>
      </c>
      <c r="M5" s="190"/>
      <c r="O5" s="190"/>
      <c r="P5" s="158"/>
    </row>
    <row r="6" spans="1:16" ht="12.75">
      <c r="A6" s="338" t="s">
        <v>267</v>
      </c>
      <c r="B6" s="339"/>
      <c r="C6" s="339"/>
      <c r="D6" s="339"/>
      <c r="E6" s="339"/>
      <c r="F6" s="339"/>
      <c r="G6" s="339"/>
      <c r="H6" s="339"/>
      <c r="I6" s="37">
        <v>2</v>
      </c>
      <c r="J6" s="39">
        <v>15000000</v>
      </c>
      <c r="K6" s="39">
        <v>15000000</v>
      </c>
      <c r="M6" s="190"/>
      <c r="O6" s="190"/>
      <c r="P6" s="158"/>
    </row>
    <row r="7" spans="1:16" ht="12.75">
      <c r="A7" s="338" t="s">
        <v>268</v>
      </c>
      <c r="B7" s="339"/>
      <c r="C7" s="339"/>
      <c r="D7" s="339"/>
      <c r="E7" s="339"/>
      <c r="F7" s="339"/>
      <c r="G7" s="339"/>
      <c r="H7" s="339"/>
      <c r="I7" s="37">
        <v>3</v>
      </c>
      <c r="J7" s="39">
        <f>+Bilanca!J77</f>
        <v>2261916</v>
      </c>
      <c r="K7" s="39">
        <f>+Bilanca!K77</f>
        <v>2436048</v>
      </c>
      <c r="M7" s="190"/>
      <c r="O7" s="190"/>
      <c r="P7" s="158"/>
    </row>
    <row r="8" spans="1:16" ht="12.75">
      <c r="A8" s="338" t="s">
        <v>269</v>
      </c>
      <c r="B8" s="339"/>
      <c r="C8" s="339"/>
      <c r="D8" s="339"/>
      <c r="E8" s="339"/>
      <c r="F8" s="339"/>
      <c r="G8" s="339"/>
      <c r="H8" s="339"/>
      <c r="I8" s="37">
        <v>4</v>
      </c>
      <c r="J8" s="6">
        <f>+Bilanca!J80</f>
        <v>1321351185</v>
      </c>
      <c r="K8" s="6">
        <f>+Bilanca!K80</f>
        <v>1443228218</v>
      </c>
      <c r="M8" s="190"/>
      <c r="O8" s="190"/>
      <c r="P8" s="158"/>
    </row>
    <row r="9" spans="1:16" ht="12.75">
      <c r="A9" s="338" t="s">
        <v>270</v>
      </c>
      <c r="B9" s="339"/>
      <c r="C9" s="339"/>
      <c r="D9" s="339"/>
      <c r="E9" s="339"/>
      <c r="F9" s="339"/>
      <c r="G9" s="339"/>
      <c r="H9" s="339"/>
      <c r="I9" s="37">
        <v>5</v>
      </c>
      <c r="J9" s="6">
        <f>+Bilanca!J82</f>
        <v>132255384</v>
      </c>
      <c r="K9" s="6">
        <f>+Bilanca!K83</f>
        <v>155267567</v>
      </c>
      <c r="L9" s="158"/>
      <c r="M9" s="190"/>
      <c r="O9" s="190"/>
      <c r="P9" s="158"/>
    </row>
    <row r="10" spans="1:16" ht="12.75">
      <c r="A10" s="338" t="s">
        <v>271</v>
      </c>
      <c r="B10" s="339"/>
      <c r="C10" s="339"/>
      <c r="D10" s="339"/>
      <c r="E10" s="339"/>
      <c r="F10" s="339"/>
      <c r="G10" s="339"/>
      <c r="H10" s="339"/>
      <c r="I10" s="37">
        <v>6</v>
      </c>
      <c r="J10" s="39"/>
      <c r="K10" s="39"/>
      <c r="L10" s="158"/>
      <c r="M10" s="190"/>
      <c r="O10" s="190"/>
      <c r="P10" s="158"/>
    </row>
    <row r="11" spans="1:16" ht="12.75">
      <c r="A11" s="338" t="s">
        <v>272</v>
      </c>
      <c r="B11" s="339"/>
      <c r="C11" s="339"/>
      <c r="D11" s="339"/>
      <c r="E11" s="339"/>
      <c r="F11" s="339"/>
      <c r="G11" s="339"/>
      <c r="H11" s="339"/>
      <c r="I11" s="37">
        <v>7</v>
      </c>
      <c r="J11" s="39"/>
      <c r="K11" s="39"/>
      <c r="M11" s="190"/>
      <c r="O11" s="190"/>
      <c r="P11" s="158"/>
    </row>
    <row r="12" spans="1:16" ht="12.75">
      <c r="A12" s="338" t="s">
        <v>273</v>
      </c>
      <c r="B12" s="339"/>
      <c r="C12" s="339"/>
      <c r="D12" s="339"/>
      <c r="E12" s="339"/>
      <c r="F12" s="339"/>
      <c r="G12" s="339"/>
      <c r="H12" s="339"/>
      <c r="I12" s="37">
        <v>8</v>
      </c>
      <c r="J12" s="39"/>
      <c r="K12" s="39"/>
      <c r="M12" s="190"/>
      <c r="O12" s="190"/>
      <c r="P12" s="158"/>
    </row>
    <row r="13" spans="1:16" ht="12.75">
      <c r="A13" s="338" t="s">
        <v>274</v>
      </c>
      <c r="B13" s="339"/>
      <c r="C13" s="339"/>
      <c r="D13" s="339"/>
      <c r="E13" s="339"/>
      <c r="F13" s="339"/>
      <c r="G13" s="339"/>
      <c r="H13" s="339"/>
      <c r="I13" s="37">
        <v>9</v>
      </c>
      <c r="J13" s="39"/>
      <c r="K13" s="39"/>
      <c r="M13" s="190"/>
      <c r="O13" s="190"/>
      <c r="P13" s="158"/>
    </row>
    <row r="14" spans="1:16" s="117" customFormat="1" ht="12.75">
      <c r="A14" s="345" t="s">
        <v>275</v>
      </c>
      <c r="B14" s="346"/>
      <c r="C14" s="346"/>
      <c r="D14" s="346"/>
      <c r="E14" s="346"/>
      <c r="F14" s="346"/>
      <c r="G14" s="346"/>
      <c r="H14" s="346"/>
      <c r="I14" s="1">
        <v>10</v>
      </c>
      <c r="J14" s="116">
        <f>SUM(J5:J13)</f>
        <v>1770868485</v>
      </c>
      <c r="K14" s="116">
        <f>SUM(K5:K13)</f>
        <v>1915931833</v>
      </c>
      <c r="L14" s="126"/>
      <c r="M14" s="190"/>
      <c r="O14" s="190"/>
      <c r="P14" s="158"/>
    </row>
    <row r="15" spans="1:16" ht="12.75">
      <c r="A15" s="338" t="s">
        <v>276</v>
      </c>
      <c r="B15" s="339"/>
      <c r="C15" s="339"/>
      <c r="D15" s="339"/>
      <c r="E15" s="339"/>
      <c r="F15" s="339"/>
      <c r="G15" s="339"/>
      <c r="H15" s="339"/>
      <c r="I15" s="37">
        <v>11</v>
      </c>
      <c r="J15" s="39">
        <v>4932229</v>
      </c>
      <c r="K15" s="39">
        <v>-10407727</v>
      </c>
      <c r="M15" s="190"/>
      <c r="O15" s="190"/>
      <c r="P15" s="158"/>
    </row>
    <row r="16" spans="1:16" ht="12.75">
      <c r="A16" s="338" t="s">
        <v>277</v>
      </c>
      <c r="B16" s="339"/>
      <c r="C16" s="339"/>
      <c r="D16" s="339"/>
      <c r="E16" s="339"/>
      <c r="F16" s="339"/>
      <c r="G16" s="339"/>
      <c r="H16" s="339"/>
      <c r="I16" s="37">
        <v>12</v>
      </c>
      <c r="J16" s="39"/>
      <c r="K16" s="39"/>
      <c r="M16" s="190"/>
      <c r="O16" s="190"/>
      <c r="P16" s="158"/>
    </row>
    <row r="17" spans="1:16" ht="12.75">
      <c r="A17" s="338" t="s">
        <v>278</v>
      </c>
      <c r="B17" s="339"/>
      <c r="C17" s="339"/>
      <c r="D17" s="339"/>
      <c r="E17" s="339"/>
      <c r="F17" s="339"/>
      <c r="G17" s="339"/>
      <c r="H17" s="339"/>
      <c r="I17" s="37">
        <v>13</v>
      </c>
      <c r="J17" s="39"/>
      <c r="K17" s="39"/>
      <c r="M17" s="190"/>
      <c r="O17" s="190"/>
      <c r="P17" s="158"/>
    </row>
    <row r="18" spans="1:16" ht="12.75">
      <c r="A18" s="338" t="s">
        <v>279</v>
      </c>
      <c r="B18" s="339"/>
      <c r="C18" s="339"/>
      <c r="D18" s="339"/>
      <c r="E18" s="339"/>
      <c r="F18" s="339"/>
      <c r="G18" s="339"/>
      <c r="H18" s="339"/>
      <c r="I18" s="37">
        <v>14</v>
      </c>
      <c r="J18" s="39"/>
      <c r="K18" s="39"/>
      <c r="M18" s="190"/>
      <c r="O18" s="190"/>
      <c r="P18" s="158"/>
    </row>
    <row r="19" spans="1:16" ht="12.75">
      <c r="A19" s="338" t="s">
        <v>280</v>
      </c>
      <c r="B19" s="339"/>
      <c r="C19" s="339"/>
      <c r="D19" s="339"/>
      <c r="E19" s="339"/>
      <c r="F19" s="339"/>
      <c r="G19" s="339"/>
      <c r="H19" s="339"/>
      <c r="I19" s="37">
        <v>15</v>
      </c>
      <c r="J19" s="39"/>
      <c r="K19" s="39"/>
      <c r="M19" s="190"/>
      <c r="O19" s="190"/>
      <c r="P19" s="158"/>
    </row>
    <row r="20" spans="1:16" ht="12.75">
      <c r="A20" s="338" t="s">
        <v>281</v>
      </c>
      <c r="B20" s="339"/>
      <c r="C20" s="339"/>
      <c r="D20" s="339"/>
      <c r="E20" s="339"/>
      <c r="F20" s="339"/>
      <c r="G20" s="339"/>
      <c r="H20" s="339"/>
      <c r="I20" s="37">
        <v>16</v>
      </c>
      <c r="J20" s="39">
        <v>132239872</v>
      </c>
      <c r="K20" s="39">
        <f>+K9+Bilanca!K77-Bilanca!J77+Bilanca!K80-Bilanca!J80-Bilanca!J83-+K15</f>
        <v>155471075</v>
      </c>
      <c r="L20" s="158"/>
      <c r="M20" s="190"/>
      <c r="O20" s="190"/>
      <c r="P20" s="158"/>
    </row>
    <row r="21" spans="1:16" s="117" customFormat="1" ht="12.75">
      <c r="A21" s="345" t="s">
        <v>282</v>
      </c>
      <c r="B21" s="346"/>
      <c r="C21" s="346"/>
      <c r="D21" s="346"/>
      <c r="E21" s="346"/>
      <c r="F21" s="346"/>
      <c r="G21" s="346"/>
      <c r="H21" s="346"/>
      <c r="I21" s="1">
        <v>17</v>
      </c>
      <c r="J21" s="121">
        <f>SUM(J15:J20)</f>
        <v>137172101</v>
      </c>
      <c r="K21" s="121">
        <f>SUM(K15:K20)</f>
        <v>145063348</v>
      </c>
      <c r="L21" s="158"/>
      <c r="M21" s="190"/>
      <c r="O21" s="190"/>
      <c r="P21" s="158"/>
    </row>
    <row r="22" spans="1:16" ht="12.75">
      <c r="A22" s="353"/>
      <c r="B22" s="354"/>
      <c r="C22" s="354"/>
      <c r="D22" s="354"/>
      <c r="E22" s="354"/>
      <c r="F22" s="354"/>
      <c r="G22" s="354"/>
      <c r="H22" s="354"/>
      <c r="I22" s="355"/>
      <c r="J22" s="355"/>
      <c r="K22" s="356"/>
      <c r="M22" s="190"/>
      <c r="O22" s="190"/>
      <c r="P22" s="158"/>
    </row>
    <row r="23" spans="1:16" s="117" customFormat="1" ht="12.75">
      <c r="A23" s="306" t="s">
        <v>283</v>
      </c>
      <c r="B23" s="307"/>
      <c r="C23" s="307"/>
      <c r="D23" s="307"/>
      <c r="E23" s="307"/>
      <c r="F23" s="307"/>
      <c r="G23" s="307"/>
      <c r="H23" s="307"/>
      <c r="I23" s="8">
        <v>18</v>
      </c>
      <c r="J23" s="115">
        <f>+J21</f>
        <v>137172101</v>
      </c>
      <c r="K23" s="115">
        <f>+K21</f>
        <v>145063348</v>
      </c>
      <c r="M23" s="190"/>
      <c r="O23" s="190"/>
      <c r="P23" s="158"/>
    </row>
    <row r="24" spans="1:11" ht="17.25" customHeight="1">
      <c r="A24" s="347" t="s">
        <v>284</v>
      </c>
      <c r="B24" s="348"/>
      <c r="C24" s="348"/>
      <c r="D24" s="348"/>
      <c r="E24" s="348"/>
      <c r="F24" s="348"/>
      <c r="G24" s="348"/>
      <c r="H24" s="348"/>
      <c r="I24" s="40">
        <v>2760</v>
      </c>
      <c r="J24" s="66"/>
      <c r="K24" s="66">
        <v>0</v>
      </c>
    </row>
    <row r="25" spans="1:11" ht="30" customHeight="1">
      <c r="A25" s="349" t="s">
        <v>285</v>
      </c>
      <c r="B25" s="350"/>
      <c r="C25" s="350"/>
      <c r="D25" s="350"/>
      <c r="E25" s="350"/>
      <c r="F25" s="350"/>
      <c r="G25" s="350"/>
      <c r="H25" s="350"/>
      <c r="I25" s="350"/>
      <c r="J25" s="350"/>
      <c r="K25" s="350"/>
    </row>
    <row r="27" spans="10:11" ht="12.75">
      <c r="J27" s="158">
        <f>+Bilanca!J69</f>
        <v>1770868485</v>
      </c>
      <c r="K27" s="158">
        <f>+Bilanca!K69</f>
        <v>1915931833</v>
      </c>
    </row>
    <row r="28" spans="10:11" ht="12.75">
      <c r="J28" s="190">
        <f>+J14-J27</f>
        <v>0</v>
      </c>
      <c r="K28" s="190">
        <f>+K14-K27</f>
        <v>0</v>
      </c>
    </row>
    <row r="29" spans="10:11" ht="12.75">
      <c r="J29" s="190"/>
      <c r="K29" s="190">
        <f>+K14-J14-K21</f>
        <v>0</v>
      </c>
    </row>
    <row r="30" ht="12.75">
      <c r="K30" s="158">
        <f>+K27-J27</f>
        <v>145063348</v>
      </c>
    </row>
    <row r="31" ht="12.75">
      <c r="K31" s="158">
        <f>+K30-K23</f>
        <v>0</v>
      </c>
    </row>
    <row r="32" spans="10:11" ht="12.75">
      <c r="J32" s="158"/>
      <c r="K32" s="158">
        <f>+Bilanca!K69-Bilanca!J69</f>
        <v>145063348</v>
      </c>
    </row>
    <row r="33" spans="10:11" ht="12.75">
      <c r="J33" s="158"/>
      <c r="K33" s="158">
        <f>+K23-K32</f>
        <v>0</v>
      </c>
    </row>
    <row r="34" spans="10:12" ht="12.75">
      <c r="J34" s="158"/>
      <c r="K34" s="158"/>
      <c r="L34" s="158"/>
    </row>
    <row r="35" ht="12.75">
      <c r="K35" s="158"/>
    </row>
    <row r="36" spans="11:12" ht="12.75">
      <c r="K36" s="158"/>
      <c r="L36" s="15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 horizontalCentered="1"/>
  <pageMargins left="0.6692913385826772" right="0.6692913385826772" top="0.984251968503937" bottom="0.984251968503937" header="0.5118110236220472" footer="0.5118110236220472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7" width="9.140625" style="44" customWidth="1"/>
    <col min="8" max="8" width="2.28125" style="44" customWidth="1"/>
    <col min="9" max="9" width="9.140625" style="44" customWidth="1"/>
    <col min="10" max="10" width="14.140625" style="44" customWidth="1"/>
    <col min="11" max="11" width="13.28125" style="44" customWidth="1"/>
    <col min="12" max="12" width="9.140625" style="44" customWidth="1"/>
    <col min="13" max="13" width="11.7109375" style="44" bestFit="1" customWidth="1"/>
    <col min="14" max="16384" width="9.140625" style="44" customWidth="1"/>
  </cols>
  <sheetData>
    <row r="1" spans="1:11" ht="12.75" customHeight="1">
      <c r="A1" s="365" t="s">
        <v>154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2.75" customHeight="1">
      <c r="A2" s="366" t="str">
        <f>+"u razdoblju  1.1.2017. do  "&amp;'OPĆI PODACI'!H2</f>
        <v>u razdoblju  1.1.2017. do  31.12.2018.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3" ht="12.75" customHeight="1">
      <c r="A3" s="337" t="str">
        <f>+Bilanca!A3</f>
        <v>Obveznik: DUKAT d.d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68"/>
      <c r="M3" s="368"/>
    </row>
    <row r="4" spans="1:13" ht="23.25">
      <c r="A4" s="367" t="s">
        <v>49</v>
      </c>
      <c r="B4" s="367"/>
      <c r="C4" s="367"/>
      <c r="D4" s="367"/>
      <c r="E4" s="367"/>
      <c r="F4" s="367"/>
      <c r="G4" s="367"/>
      <c r="H4" s="367"/>
      <c r="I4" s="53" t="s">
        <v>260</v>
      </c>
      <c r="J4" s="54" t="s">
        <v>415</v>
      </c>
      <c r="K4" s="54" t="s">
        <v>416</v>
      </c>
      <c r="L4" s="155"/>
      <c r="M4" s="156"/>
    </row>
    <row r="5" spans="1:11" ht="12.75">
      <c r="A5" s="369">
        <v>1</v>
      </c>
      <c r="B5" s="369"/>
      <c r="C5" s="369"/>
      <c r="D5" s="369"/>
      <c r="E5" s="369"/>
      <c r="F5" s="369"/>
      <c r="G5" s="369"/>
      <c r="H5" s="369"/>
      <c r="I5" s="55">
        <v>2</v>
      </c>
      <c r="J5" s="56" t="s">
        <v>264</v>
      </c>
      <c r="K5" s="56" t="s">
        <v>265</v>
      </c>
    </row>
    <row r="6" spans="1:11" ht="12.75">
      <c r="A6" s="361" t="s">
        <v>146</v>
      </c>
      <c r="B6" s="362"/>
      <c r="C6" s="362"/>
      <c r="D6" s="362"/>
      <c r="E6" s="362"/>
      <c r="F6" s="362"/>
      <c r="G6" s="362"/>
      <c r="H6" s="362"/>
      <c r="I6" s="370"/>
      <c r="J6" s="370"/>
      <c r="K6" s="371"/>
    </row>
    <row r="7" spans="1:14" ht="12.75">
      <c r="A7" s="357" t="s">
        <v>30</v>
      </c>
      <c r="B7" s="358"/>
      <c r="C7" s="358"/>
      <c r="D7" s="358"/>
      <c r="E7" s="358"/>
      <c r="F7" s="358"/>
      <c r="G7" s="358"/>
      <c r="H7" s="358"/>
      <c r="I7" s="1">
        <v>1</v>
      </c>
      <c r="J7" s="187">
        <f>+RDG!J45</f>
        <v>168390161</v>
      </c>
      <c r="K7" s="6">
        <f>+RDG!L45</f>
        <v>189809814</v>
      </c>
      <c r="M7" s="125"/>
      <c r="N7" s="125"/>
    </row>
    <row r="8" spans="1:14" ht="12.75">
      <c r="A8" s="357" t="s">
        <v>31</v>
      </c>
      <c r="B8" s="358"/>
      <c r="C8" s="358"/>
      <c r="D8" s="358"/>
      <c r="E8" s="358"/>
      <c r="F8" s="358"/>
      <c r="G8" s="358"/>
      <c r="H8" s="358"/>
      <c r="I8" s="1">
        <v>2</v>
      </c>
      <c r="J8" s="6">
        <f>+RDG!J20</f>
        <v>126081950</v>
      </c>
      <c r="K8" s="6">
        <f>+RDG!L20</f>
        <v>123508521</v>
      </c>
      <c r="M8" s="125"/>
      <c r="N8" s="125"/>
    </row>
    <row r="9" spans="1:14" ht="12.75">
      <c r="A9" s="357" t="s">
        <v>32</v>
      </c>
      <c r="B9" s="358"/>
      <c r="C9" s="358"/>
      <c r="D9" s="358"/>
      <c r="E9" s="358"/>
      <c r="F9" s="358"/>
      <c r="G9" s="358"/>
      <c r="H9" s="358"/>
      <c r="I9" s="1">
        <v>3</v>
      </c>
      <c r="J9" s="4">
        <v>117261912</v>
      </c>
      <c r="K9" s="6"/>
      <c r="M9" s="125"/>
      <c r="N9" s="125"/>
    </row>
    <row r="10" spans="1:14" ht="12.75">
      <c r="A10" s="357" t="s">
        <v>33</v>
      </c>
      <c r="B10" s="358"/>
      <c r="C10" s="358"/>
      <c r="D10" s="358"/>
      <c r="E10" s="358"/>
      <c r="F10" s="358"/>
      <c r="G10" s="358"/>
      <c r="H10" s="358"/>
      <c r="I10" s="1">
        <v>4</v>
      </c>
      <c r="J10" s="4"/>
      <c r="K10" s="6">
        <v>27777287</v>
      </c>
      <c r="M10" s="125"/>
      <c r="N10" s="125"/>
    </row>
    <row r="11" spans="1:14" ht="12.75">
      <c r="A11" s="357" t="s">
        <v>34</v>
      </c>
      <c r="B11" s="358"/>
      <c r="C11" s="358"/>
      <c r="D11" s="358"/>
      <c r="E11" s="358"/>
      <c r="F11" s="358"/>
      <c r="G11" s="358"/>
      <c r="H11" s="358"/>
      <c r="I11" s="1">
        <v>5</v>
      </c>
      <c r="J11" s="4"/>
      <c r="K11" s="6"/>
      <c r="M11" s="125"/>
      <c r="N11" s="125"/>
    </row>
    <row r="12" spans="1:14" ht="12.75">
      <c r="A12" s="357" t="s">
        <v>41</v>
      </c>
      <c r="B12" s="358"/>
      <c r="C12" s="358"/>
      <c r="D12" s="358"/>
      <c r="E12" s="358"/>
      <c r="F12" s="358"/>
      <c r="G12" s="358"/>
      <c r="H12" s="358"/>
      <c r="I12" s="1">
        <v>6</v>
      </c>
      <c r="J12" s="4"/>
      <c r="K12" s="6"/>
      <c r="M12" s="125"/>
      <c r="N12" s="125"/>
    </row>
    <row r="13" spans="1:14" s="117" customFormat="1" ht="12.75">
      <c r="A13" s="345" t="s">
        <v>147</v>
      </c>
      <c r="B13" s="346"/>
      <c r="C13" s="346"/>
      <c r="D13" s="346"/>
      <c r="E13" s="346"/>
      <c r="F13" s="346"/>
      <c r="G13" s="346"/>
      <c r="H13" s="346"/>
      <c r="I13" s="1">
        <v>7</v>
      </c>
      <c r="J13" s="122">
        <f>SUM(J7:J12)</f>
        <v>411734023</v>
      </c>
      <c r="K13" s="116">
        <f>SUM(K7:K12)</f>
        <v>341095622</v>
      </c>
      <c r="M13" s="125"/>
      <c r="N13" s="125"/>
    </row>
    <row r="14" spans="1:14" ht="12.75">
      <c r="A14" s="357" t="s">
        <v>42</v>
      </c>
      <c r="B14" s="358"/>
      <c r="C14" s="358"/>
      <c r="D14" s="358"/>
      <c r="E14" s="358"/>
      <c r="F14" s="358"/>
      <c r="G14" s="358"/>
      <c r="H14" s="358"/>
      <c r="I14" s="1">
        <v>8</v>
      </c>
      <c r="J14" s="4">
        <v>0</v>
      </c>
      <c r="K14" s="6">
        <v>18520198</v>
      </c>
      <c r="M14" s="125"/>
      <c r="N14" s="125"/>
    </row>
    <row r="15" spans="1:14" ht="12.75">
      <c r="A15" s="357" t="s">
        <v>43</v>
      </c>
      <c r="B15" s="358"/>
      <c r="C15" s="358"/>
      <c r="D15" s="358"/>
      <c r="E15" s="358"/>
      <c r="F15" s="358"/>
      <c r="G15" s="358"/>
      <c r="H15" s="358"/>
      <c r="I15" s="1">
        <v>9</v>
      </c>
      <c r="J15" s="4">
        <v>161632033</v>
      </c>
      <c r="K15" s="6">
        <v>0</v>
      </c>
      <c r="M15" s="125"/>
      <c r="N15" s="125"/>
    </row>
    <row r="16" spans="1:14" ht="12.75">
      <c r="A16" s="357" t="s">
        <v>44</v>
      </c>
      <c r="B16" s="358"/>
      <c r="C16" s="358"/>
      <c r="D16" s="358"/>
      <c r="E16" s="358"/>
      <c r="F16" s="358"/>
      <c r="G16" s="358"/>
      <c r="H16" s="358"/>
      <c r="I16" s="1">
        <v>10</v>
      </c>
      <c r="J16" s="4">
        <v>19286869.004870832</v>
      </c>
      <c r="K16" s="6">
        <v>19056331</v>
      </c>
      <c r="M16" s="125"/>
      <c r="N16" s="125"/>
    </row>
    <row r="17" spans="1:14" ht="12.75">
      <c r="A17" s="357" t="s">
        <v>45</v>
      </c>
      <c r="B17" s="358"/>
      <c r="C17" s="358"/>
      <c r="D17" s="358"/>
      <c r="E17" s="358"/>
      <c r="F17" s="358"/>
      <c r="G17" s="358"/>
      <c r="H17" s="358"/>
      <c r="I17" s="1">
        <v>11</v>
      </c>
      <c r="J17" s="4">
        <v>18184829</v>
      </c>
      <c r="K17" s="6">
        <v>37112867</v>
      </c>
      <c r="M17" s="125"/>
      <c r="N17" s="125"/>
    </row>
    <row r="18" spans="1:14" s="117" customFormat="1" ht="12.75">
      <c r="A18" s="345" t="s">
        <v>148</v>
      </c>
      <c r="B18" s="346"/>
      <c r="C18" s="346"/>
      <c r="D18" s="346"/>
      <c r="E18" s="346"/>
      <c r="F18" s="346"/>
      <c r="G18" s="346"/>
      <c r="H18" s="346"/>
      <c r="I18" s="1">
        <v>12</v>
      </c>
      <c r="J18" s="116">
        <f>SUM(J14:J17)</f>
        <v>199103731.00487083</v>
      </c>
      <c r="K18" s="116">
        <f>SUM(K14:K17)</f>
        <v>74689396</v>
      </c>
      <c r="M18" s="125"/>
      <c r="N18" s="125"/>
    </row>
    <row r="19" spans="1:14" s="117" customFormat="1" ht="12.75">
      <c r="A19" s="345" t="s">
        <v>26</v>
      </c>
      <c r="B19" s="346"/>
      <c r="C19" s="346"/>
      <c r="D19" s="346"/>
      <c r="E19" s="346"/>
      <c r="F19" s="346"/>
      <c r="G19" s="346"/>
      <c r="H19" s="346"/>
      <c r="I19" s="1">
        <v>13</v>
      </c>
      <c r="J19" s="116">
        <f>IF(J13&gt;J18,J13-J18,0)</f>
        <v>212630291.99512917</v>
      </c>
      <c r="K19" s="116">
        <f>IF(K13&gt;K18,K13-K18,0)</f>
        <v>266406226</v>
      </c>
      <c r="M19" s="125"/>
      <c r="N19" s="125"/>
    </row>
    <row r="20" spans="1:14" s="117" customFormat="1" ht="12.75">
      <c r="A20" s="345" t="s">
        <v>27</v>
      </c>
      <c r="B20" s="346"/>
      <c r="C20" s="346"/>
      <c r="D20" s="346"/>
      <c r="E20" s="346"/>
      <c r="F20" s="346"/>
      <c r="G20" s="346"/>
      <c r="H20" s="346"/>
      <c r="I20" s="1">
        <v>14</v>
      </c>
      <c r="J20" s="116">
        <f>IF(J18&gt;J13,J18-J13,0)</f>
        <v>0</v>
      </c>
      <c r="K20" s="116">
        <f>IF(K18&gt;K13,K18-K13,0)</f>
        <v>0</v>
      </c>
      <c r="M20" s="125"/>
      <c r="N20" s="125"/>
    </row>
    <row r="21" spans="1:14" s="117" customFormat="1" ht="12.75">
      <c r="A21" s="361" t="s">
        <v>149</v>
      </c>
      <c r="B21" s="362"/>
      <c r="C21" s="362"/>
      <c r="D21" s="362"/>
      <c r="E21" s="362"/>
      <c r="F21" s="362"/>
      <c r="G21" s="362"/>
      <c r="H21" s="362"/>
      <c r="I21" s="363"/>
      <c r="J21" s="363"/>
      <c r="K21" s="364"/>
      <c r="M21" s="125"/>
      <c r="N21" s="125"/>
    </row>
    <row r="22" spans="1:14" ht="12.75">
      <c r="A22" s="357" t="s">
        <v>168</v>
      </c>
      <c r="B22" s="358"/>
      <c r="C22" s="358"/>
      <c r="D22" s="358"/>
      <c r="E22" s="358"/>
      <c r="F22" s="358"/>
      <c r="G22" s="358"/>
      <c r="H22" s="358"/>
      <c r="I22" s="1">
        <v>15</v>
      </c>
      <c r="J22" s="4">
        <v>8595562</v>
      </c>
      <c r="K22" s="6">
        <v>2434277</v>
      </c>
      <c r="M22" s="125"/>
      <c r="N22" s="125"/>
    </row>
    <row r="23" spans="1:14" ht="12.75">
      <c r="A23" s="357" t="s">
        <v>169</v>
      </c>
      <c r="B23" s="358"/>
      <c r="C23" s="358"/>
      <c r="D23" s="358"/>
      <c r="E23" s="358"/>
      <c r="F23" s="358"/>
      <c r="G23" s="358"/>
      <c r="H23" s="358"/>
      <c r="I23" s="1">
        <v>16</v>
      </c>
      <c r="J23" s="4"/>
      <c r="K23" s="6"/>
      <c r="M23" s="125"/>
      <c r="N23" s="125"/>
    </row>
    <row r="24" spans="1:14" ht="12.75">
      <c r="A24" s="357" t="s">
        <v>170</v>
      </c>
      <c r="B24" s="358"/>
      <c r="C24" s="358"/>
      <c r="D24" s="358"/>
      <c r="E24" s="358"/>
      <c r="F24" s="358"/>
      <c r="G24" s="358"/>
      <c r="H24" s="358"/>
      <c r="I24" s="1">
        <v>2760</v>
      </c>
      <c r="J24" s="4"/>
      <c r="K24" s="6"/>
      <c r="M24" s="125"/>
      <c r="N24" s="125"/>
    </row>
    <row r="25" spans="1:14" ht="12.75">
      <c r="A25" s="357" t="s">
        <v>171</v>
      </c>
      <c r="B25" s="358"/>
      <c r="C25" s="358"/>
      <c r="D25" s="358"/>
      <c r="E25" s="358"/>
      <c r="F25" s="358"/>
      <c r="G25" s="358"/>
      <c r="H25" s="358"/>
      <c r="I25" s="1">
        <v>18</v>
      </c>
      <c r="J25" s="4"/>
      <c r="K25" s="6">
        <v>23424</v>
      </c>
      <c r="M25" s="125"/>
      <c r="N25" s="125"/>
    </row>
    <row r="26" spans="1:14" ht="12.75">
      <c r="A26" s="357" t="s">
        <v>172</v>
      </c>
      <c r="B26" s="358"/>
      <c r="C26" s="358"/>
      <c r="D26" s="358"/>
      <c r="E26" s="358"/>
      <c r="F26" s="358"/>
      <c r="G26" s="358"/>
      <c r="H26" s="358"/>
      <c r="I26" s="1">
        <v>19</v>
      </c>
      <c r="J26" s="4">
        <v>2628764</v>
      </c>
      <c r="K26" s="6"/>
      <c r="M26" s="125"/>
      <c r="N26" s="125"/>
    </row>
    <row r="27" spans="1:14" s="117" customFormat="1" ht="12.75">
      <c r="A27" s="345" t="s">
        <v>158</v>
      </c>
      <c r="B27" s="346"/>
      <c r="C27" s="346"/>
      <c r="D27" s="346"/>
      <c r="E27" s="346"/>
      <c r="F27" s="346"/>
      <c r="G27" s="346"/>
      <c r="H27" s="346"/>
      <c r="I27" s="1">
        <v>20</v>
      </c>
      <c r="J27" s="122">
        <f>SUM(J22:J26)</f>
        <v>11224326</v>
      </c>
      <c r="K27" s="116">
        <f>SUM(K22:K26)</f>
        <v>2457701</v>
      </c>
      <c r="M27" s="125"/>
      <c r="N27" s="125"/>
    </row>
    <row r="28" spans="1:14" ht="12.75">
      <c r="A28" s="357" t="s">
        <v>105</v>
      </c>
      <c r="B28" s="358"/>
      <c r="C28" s="358"/>
      <c r="D28" s="358"/>
      <c r="E28" s="358"/>
      <c r="F28" s="358"/>
      <c r="G28" s="358"/>
      <c r="H28" s="358"/>
      <c r="I28" s="1">
        <v>21</v>
      </c>
      <c r="J28" s="4">
        <v>69049518</v>
      </c>
      <c r="K28" s="6">
        <v>116335221</v>
      </c>
      <c r="M28" s="125"/>
      <c r="N28" s="125"/>
    </row>
    <row r="29" spans="1:14" ht="12.75">
      <c r="A29" s="357" t="s">
        <v>106</v>
      </c>
      <c r="B29" s="358"/>
      <c r="C29" s="358"/>
      <c r="D29" s="358"/>
      <c r="E29" s="358"/>
      <c r="F29" s="358"/>
      <c r="G29" s="358"/>
      <c r="H29" s="358"/>
      <c r="I29" s="1">
        <v>22</v>
      </c>
      <c r="J29" s="4"/>
      <c r="K29" s="6"/>
      <c r="M29" s="125"/>
      <c r="N29" s="125"/>
    </row>
    <row r="30" spans="1:14" ht="12.75">
      <c r="A30" s="357" t="s">
        <v>14</v>
      </c>
      <c r="B30" s="358"/>
      <c r="C30" s="358"/>
      <c r="D30" s="358"/>
      <c r="E30" s="358"/>
      <c r="F30" s="358"/>
      <c r="G30" s="358"/>
      <c r="H30" s="358"/>
      <c r="I30" s="1">
        <v>23</v>
      </c>
      <c r="J30" s="4">
        <v>0</v>
      </c>
      <c r="K30" s="6">
        <v>248355908</v>
      </c>
      <c r="M30" s="125"/>
      <c r="N30" s="125"/>
    </row>
    <row r="31" spans="1:14" s="117" customFormat="1" ht="12.75">
      <c r="A31" s="345" t="s">
        <v>5</v>
      </c>
      <c r="B31" s="346"/>
      <c r="C31" s="346"/>
      <c r="D31" s="346"/>
      <c r="E31" s="346"/>
      <c r="F31" s="346"/>
      <c r="G31" s="346"/>
      <c r="H31" s="346"/>
      <c r="I31" s="1">
        <v>24</v>
      </c>
      <c r="J31" s="122">
        <f>SUM(J28:J30)</f>
        <v>69049518</v>
      </c>
      <c r="K31" s="122">
        <f>SUM(K28:K30)</f>
        <v>364691129</v>
      </c>
      <c r="M31" s="125"/>
      <c r="N31" s="125"/>
    </row>
    <row r="32" spans="1:14" s="117" customFormat="1" ht="12.75">
      <c r="A32" s="345" t="s">
        <v>28</v>
      </c>
      <c r="B32" s="346"/>
      <c r="C32" s="346"/>
      <c r="D32" s="346"/>
      <c r="E32" s="346"/>
      <c r="F32" s="346"/>
      <c r="G32" s="346"/>
      <c r="H32" s="346"/>
      <c r="I32" s="1">
        <v>25</v>
      </c>
      <c r="J32" s="122">
        <f>IF(J27&gt;J31,J27-J31,0)</f>
        <v>0</v>
      </c>
      <c r="K32" s="116">
        <f>IF(K27&gt;K31,K27-K31,0)</f>
        <v>0</v>
      </c>
      <c r="M32" s="125"/>
      <c r="N32" s="125"/>
    </row>
    <row r="33" spans="1:14" s="117" customFormat="1" ht="12.75">
      <c r="A33" s="345" t="s">
        <v>29</v>
      </c>
      <c r="B33" s="346"/>
      <c r="C33" s="346"/>
      <c r="D33" s="346"/>
      <c r="E33" s="346"/>
      <c r="F33" s="346"/>
      <c r="G33" s="346"/>
      <c r="H33" s="346"/>
      <c r="I33" s="1">
        <v>26</v>
      </c>
      <c r="J33" s="122">
        <f>IF(J31&gt;J27,J31-J27,0)</f>
        <v>57825192</v>
      </c>
      <c r="K33" s="116">
        <f>IF(K31&gt;K27,K31-K27,0)</f>
        <v>362233428</v>
      </c>
      <c r="M33" s="125"/>
      <c r="N33" s="125"/>
    </row>
    <row r="34" spans="1:14" s="117" customFormat="1" ht="12.75">
      <c r="A34" s="361" t="s">
        <v>150</v>
      </c>
      <c r="B34" s="362"/>
      <c r="C34" s="362"/>
      <c r="D34" s="362"/>
      <c r="E34" s="362"/>
      <c r="F34" s="362"/>
      <c r="G34" s="362"/>
      <c r="H34" s="362"/>
      <c r="I34" s="363"/>
      <c r="J34" s="363"/>
      <c r="K34" s="364"/>
      <c r="M34" s="125"/>
      <c r="N34" s="125"/>
    </row>
    <row r="35" spans="1:14" ht="12.75">
      <c r="A35" s="357" t="s">
        <v>164</v>
      </c>
      <c r="B35" s="358"/>
      <c r="C35" s="358"/>
      <c r="D35" s="358"/>
      <c r="E35" s="358"/>
      <c r="F35" s="358"/>
      <c r="G35" s="358"/>
      <c r="H35" s="358"/>
      <c r="I35" s="1">
        <v>27</v>
      </c>
      <c r="J35" s="188"/>
      <c r="K35" s="187"/>
      <c r="M35" s="125"/>
      <c r="N35" s="125"/>
    </row>
    <row r="36" spans="1:14" ht="12.75">
      <c r="A36" s="357" t="s">
        <v>19</v>
      </c>
      <c r="B36" s="358"/>
      <c r="C36" s="358"/>
      <c r="D36" s="358"/>
      <c r="E36" s="358"/>
      <c r="F36" s="358"/>
      <c r="G36" s="358"/>
      <c r="H36" s="358"/>
      <c r="I36" s="1">
        <v>28</v>
      </c>
      <c r="J36" s="188"/>
      <c r="K36" s="187"/>
      <c r="M36" s="125"/>
      <c r="N36" s="125"/>
    </row>
    <row r="37" spans="1:14" ht="12.75">
      <c r="A37" s="357" t="s">
        <v>20</v>
      </c>
      <c r="B37" s="358"/>
      <c r="C37" s="358"/>
      <c r="D37" s="358"/>
      <c r="E37" s="358"/>
      <c r="F37" s="358"/>
      <c r="G37" s="358"/>
      <c r="H37" s="358"/>
      <c r="I37" s="1">
        <v>29</v>
      </c>
      <c r="J37" s="188"/>
      <c r="K37" s="187"/>
      <c r="M37" s="125"/>
      <c r="N37" s="125"/>
    </row>
    <row r="38" spans="1:14" s="117" customFormat="1" ht="12.75">
      <c r="A38" s="345" t="s">
        <v>58</v>
      </c>
      <c r="B38" s="346"/>
      <c r="C38" s="346"/>
      <c r="D38" s="346"/>
      <c r="E38" s="346"/>
      <c r="F38" s="346"/>
      <c r="G38" s="346"/>
      <c r="H38" s="346"/>
      <c r="I38" s="1">
        <v>30</v>
      </c>
      <c r="J38" s="122">
        <f>SUM(J35:J37)</f>
        <v>0</v>
      </c>
      <c r="K38" s="116">
        <f>SUM(K35:K37)</f>
        <v>0</v>
      </c>
      <c r="M38" s="125"/>
      <c r="N38" s="125"/>
    </row>
    <row r="39" spans="1:14" ht="12.75">
      <c r="A39" s="357" t="s">
        <v>21</v>
      </c>
      <c r="B39" s="358"/>
      <c r="C39" s="358"/>
      <c r="D39" s="358"/>
      <c r="E39" s="358"/>
      <c r="F39" s="358"/>
      <c r="G39" s="358"/>
      <c r="H39" s="358"/>
      <c r="I39" s="1">
        <v>31</v>
      </c>
      <c r="J39" s="4">
        <v>32498497</v>
      </c>
      <c r="K39" s="6">
        <v>32000000</v>
      </c>
      <c r="M39" s="125"/>
      <c r="N39" s="125"/>
    </row>
    <row r="40" spans="1:14" ht="12.75">
      <c r="A40" s="357" t="s">
        <v>22</v>
      </c>
      <c r="B40" s="358"/>
      <c r="C40" s="358"/>
      <c r="D40" s="358"/>
      <c r="E40" s="358"/>
      <c r="F40" s="358"/>
      <c r="G40" s="358"/>
      <c r="H40" s="358"/>
      <c r="I40" s="1">
        <v>32</v>
      </c>
      <c r="J40" s="4"/>
      <c r="K40" s="6"/>
      <c r="M40" s="125"/>
      <c r="N40" s="125"/>
    </row>
    <row r="41" spans="1:14" ht="12.75">
      <c r="A41" s="357" t="s">
        <v>23</v>
      </c>
      <c r="B41" s="358"/>
      <c r="C41" s="358"/>
      <c r="D41" s="358"/>
      <c r="E41" s="358"/>
      <c r="F41" s="358"/>
      <c r="G41" s="358"/>
      <c r="H41" s="358"/>
      <c r="I41" s="1">
        <v>33</v>
      </c>
      <c r="J41" s="4"/>
      <c r="K41" s="6"/>
      <c r="M41" s="125"/>
      <c r="N41" s="125"/>
    </row>
    <row r="42" spans="1:14" ht="12.75">
      <c r="A42" s="357" t="s">
        <v>24</v>
      </c>
      <c r="B42" s="358"/>
      <c r="C42" s="358"/>
      <c r="D42" s="358"/>
      <c r="E42" s="358"/>
      <c r="F42" s="358"/>
      <c r="G42" s="358"/>
      <c r="H42" s="358"/>
      <c r="I42" s="1">
        <v>34</v>
      </c>
      <c r="J42" s="4"/>
      <c r="K42" s="6"/>
      <c r="M42" s="125"/>
      <c r="N42" s="125"/>
    </row>
    <row r="43" spans="1:14" ht="12.75">
      <c r="A43" s="357" t="s">
        <v>25</v>
      </c>
      <c r="B43" s="358"/>
      <c r="C43" s="358"/>
      <c r="D43" s="358"/>
      <c r="E43" s="358"/>
      <c r="F43" s="358"/>
      <c r="G43" s="358"/>
      <c r="H43" s="358"/>
      <c r="I43" s="1">
        <v>35</v>
      </c>
      <c r="J43" s="4"/>
      <c r="K43" s="6"/>
      <c r="M43" s="125"/>
      <c r="N43" s="125"/>
    </row>
    <row r="44" spans="1:14" s="117" customFormat="1" ht="12.75">
      <c r="A44" s="345" t="s">
        <v>59</v>
      </c>
      <c r="B44" s="346"/>
      <c r="C44" s="346"/>
      <c r="D44" s="346"/>
      <c r="E44" s="346"/>
      <c r="F44" s="346"/>
      <c r="G44" s="346"/>
      <c r="H44" s="346"/>
      <c r="I44" s="1">
        <v>36</v>
      </c>
      <c r="J44" s="122">
        <f>SUM(J39:J43)</f>
        <v>32498497</v>
      </c>
      <c r="K44" s="116">
        <f>SUM(K39:K43)</f>
        <v>32000000</v>
      </c>
      <c r="M44" s="125"/>
      <c r="N44" s="125"/>
    </row>
    <row r="45" spans="1:14" s="117" customFormat="1" ht="12.75">
      <c r="A45" s="345" t="s">
        <v>15</v>
      </c>
      <c r="B45" s="346"/>
      <c r="C45" s="346"/>
      <c r="D45" s="346"/>
      <c r="E45" s="346"/>
      <c r="F45" s="346"/>
      <c r="G45" s="346"/>
      <c r="H45" s="346"/>
      <c r="I45" s="1">
        <v>37</v>
      </c>
      <c r="J45" s="122">
        <f>IF(J38&gt;J44,J38-J44,0)</f>
        <v>0</v>
      </c>
      <c r="K45" s="116">
        <f>IF(K38&gt;K44,K38-K44,0)</f>
        <v>0</v>
      </c>
      <c r="M45" s="125"/>
      <c r="N45" s="125"/>
    </row>
    <row r="46" spans="1:14" s="117" customFormat="1" ht="12.75">
      <c r="A46" s="345" t="s">
        <v>16</v>
      </c>
      <c r="B46" s="346"/>
      <c r="C46" s="346"/>
      <c r="D46" s="346"/>
      <c r="E46" s="346"/>
      <c r="F46" s="346"/>
      <c r="G46" s="346"/>
      <c r="H46" s="346"/>
      <c r="I46" s="1">
        <v>38</v>
      </c>
      <c r="J46" s="122">
        <f>IF(J44&gt;J38,J44-J38,0)</f>
        <v>32498497</v>
      </c>
      <c r="K46" s="116">
        <f>IF(K44&gt;K38,K44-K38,0)</f>
        <v>32000000</v>
      </c>
      <c r="M46" s="125"/>
      <c r="N46" s="125"/>
    </row>
    <row r="47" spans="1:14" ht="12.75">
      <c r="A47" s="357" t="s">
        <v>60</v>
      </c>
      <c r="B47" s="358"/>
      <c r="C47" s="358"/>
      <c r="D47" s="358"/>
      <c r="E47" s="358"/>
      <c r="F47" s="358"/>
      <c r="G47" s="358"/>
      <c r="H47" s="358"/>
      <c r="I47" s="1">
        <v>39</v>
      </c>
      <c r="J47" s="51">
        <f>IF(J19-J20+J32-J33+J45-J46&gt;0,J19-J20+J32-J33+J45-J46,0)</f>
        <v>122306602.99512917</v>
      </c>
      <c r="K47" s="45">
        <f>IF(K19-K20+K32-K33+K45-K46&gt;0,K19-K20+K32-K33+K45-K46,0)</f>
        <v>0</v>
      </c>
      <c r="M47" s="125"/>
      <c r="N47" s="125"/>
    </row>
    <row r="48" spans="1:14" ht="12.75">
      <c r="A48" s="357" t="s">
        <v>61</v>
      </c>
      <c r="B48" s="358"/>
      <c r="C48" s="358"/>
      <c r="D48" s="358"/>
      <c r="E48" s="358"/>
      <c r="F48" s="358"/>
      <c r="G48" s="358"/>
      <c r="H48" s="358"/>
      <c r="I48" s="1">
        <v>40</v>
      </c>
      <c r="J48" s="122">
        <f>IF(J20-J19+J33-J32+J46-J45&gt;0,J20-J19+J33-J32+J46-J45,0)</f>
        <v>0</v>
      </c>
      <c r="K48" s="116">
        <f>IF(K20-K19+K33-K32+K46-K45&gt;0,K20-K19+K33-K32+K46-K45,0)</f>
        <v>127827202</v>
      </c>
      <c r="M48" s="125"/>
      <c r="N48" s="125"/>
    </row>
    <row r="49" spans="1:14" s="117" customFormat="1" ht="12.75">
      <c r="A49" s="345" t="s">
        <v>151</v>
      </c>
      <c r="B49" s="346"/>
      <c r="C49" s="346"/>
      <c r="D49" s="346"/>
      <c r="E49" s="346"/>
      <c r="F49" s="346"/>
      <c r="G49" s="346"/>
      <c r="H49" s="346"/>
      <c r="I49" s="1">
        <v>41</v>
      </c>
      <c r="J49" s="123">
        <v>301071783</v>
      </c>
      <c r="K49" s="118">
        <f>+Bilanca!J64</f>
        <v>475999639</v>
      </c>
      <c r="M49" s="125"/>
      <c r="N49" s="125"/>
    </row>
    <row r="50" spans="1:14" ht="12.75">
      <c r="A50" s="357" t="s">
        <v>165</v>
      </c>
      <c r="B50" s="358"/>
      <c r="C50" s="358"/>
      <c r="D50" s="358"/>
      <c r="E50" s="358"/>
      <c r="F50" s="358"/>
      <c r="G50" s="358"/>
      <c r="H50" s="358"/>
      <c r="I50" s="1">
        <v>42</v>
      </c>
      <c r="J50" s="4">
        <v>63842035</v>
      </c>
      <c r="K50" s="6">
        <v>0</v>
      </c>
      <c r="M50" s="125"/>
      <c r="N50" s="125"/>
    </row>
    <row r="51" spans="1:14" ht="12.75">
      <c r="A51" s="357" t="s">
        <v>166</v>
      </c>
      <c r="B51" s="358"/>
      <c r="C51" s="358"/>
      <c r="D51" s="358"/>
      <c r="E51" s="358"/>
      <c r="F51" s="358"/>
      <c r="G51" s="358"/>
      <c r="H51" s="358"/>
      <c r="I51" s="1">
        <v>43</v>
      </c>
      <c r="J51" s="4"/>
      <c r="K51" s="6">
        <f>-+Bilanca!K64+Bilanca!J64</f>
        <v>127827202</v>
      </c>
      <c r="M51" s="125"/>
      <c r="N51" s="125"/>
    </row>
    <row r="52" spans="1:14" s="117" customFormat="1" ht="12.75">
      <c r="A52" s="359" t="s">
        <v>167</v>
      </c>
      <c r="B52" s="360"/>
      <c r="C52" s="360"/>
      <c r="D52" s="360"/>
      <c r="E52" s="360"/>
      <c r="F52" s="360"/>
      <c r="G52" s="360"/>
      <c r="H52" s="360"/>
      <c r="I52" s="3">
        <v>44</v>
      </c>
      <c r="J52" s="124">
        <f>J49+J50-J51</f>
        <v>364913818</v>
      </c>
      <c r="K52" s="121">
        <f>K49+K50-K51</f>
        <v>348172437</v>
      </c>
      <c r="M52" s="125"/>
      <c r="N52" s="125"/>
    </row>
    <row r="54" spans="10:11" ht="12.75">
      <c r="J54" s="189">
        <v>364913818</v>
      </c>
      <c r="K54" s="189">
        <f>+Bilanca!K64</f>
        <v>348172437</v>
      </c>
    </row>
    <row r="55" spans="10:11" ht="12.75">
      <c r="J55" s="157">
        <f>+J52-J54</f>
        <v>0</v>
      </c>
      <c r="K55" s="157">
        <f>+K52-K54</f>
        <v>0</v>
      </c>
    </row>
    <row r="56" spans="10:11" ht="12.75">
      <c r="J56" s="157">
        <f>+J48-J51</f>
        <v>0</v>
      </c>
      <c r="K56" s="157">
        <f>+K48-K51</f>
        <v>0</v>
      </c>
    </row>
    <row r="57" ht="12.75">
      <c r="J57" s="125"/>
    </row>
    <row r="61" ht="12.75">
      <c r="K61" s="125"/>
    </row>
  </sheetData>
  <sheetProtection/>
  <mergeCells count="52">
    <mergeCell ref="A1:K1"/>
    <mergeCell ref="A2:K2"/>
    <mergeCell ref="A4:H4"/>
    <mergeCell ref="A3:M3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M2 K5:K65536 A4:J65536 N1:IV65536 L4:M65536"/>
  </dataValidations>
  <printOptions/>
  <pageMargins left="0.5511811023622047" right="0.5511811023622047" top="0.5905511811023623" bottom="0.5905511811023623" header="0.5118110236220472" footer="0.5118110236220472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1"/>
  <sheetViews>
    <sheetView view="pageBreakPreview" zoomScaleSheetLayoutView="100" zoomScalePageLayoutView="0" workbookViewId="0" topLeftCell="A1">
      <selection activeCell="I20" sqref="I20"/>
    </sheetView>
  </sheetViews>
  <sheetFormatPr defaultColWidth="9.140625" defaultRowHeight="12.75"/>
  <cols>
    <col min="11" max="11" width="6.28125" style="0" customWidth="1"/>
    <col min="12" max="12" width="9.28125" style="0" customWidth="1"/>
    <col min="13" max="13" width="14.421875" style="0" bestFit="1" customWidth="1"/>
  </cols>
  <sheetData>
    <row r="1" spans="1:13" ht="12.75">
      <c r="A1" s="34"/>
      <c r="B1" s="34"/>
      <c r="C1" s="34"/>
      <c r="D1" s="34"/>
      <c r="E1" s="34"/>
      <c r="F1" s="34"/>
      <c r="G1" s="34"/>
      <c r="H1" s="34"/>
      <c r="I1" s="34"/>
      <c r="J1" s="34"/>
      <c r="M1" s="34"/>
    </row>
    <row r="2" spans="1:10" ht="15.75">
      <c r="A2" s="372" t="s">
        <v>261</v>
      </c>
      <c r="B2" s="372"/>
      <c r="C2" s="372"/>
      <c r="D2" s="372"/>
      <c r="E2" s="372"/>
      <c r="F2" s="372"/>
      <c r="G2" s="372"/>
      <c r="H2" s="372"/>
      <c r="I2" s="372"/>
      <c r="J2" s="372"/>
    </row>
    <row r="3" spans="1:13" ht="12.75">
      <c r="A3" s="34"/>
      <c r="B3" s="34"/>
      <c r="C3" s="34"/>
      <c r="D3" s="34"/>
      <c r="E3" s="34"/>
      <c r="F3" s="34"/>
      <c r="G3" s="34"/>
      <c r="H3" s="34"/>
      <c r="I3" s="34"/>
      <c r="J3" s="34"/>
      <c r="M3" s="34"/>
    </row>
    <row r="4" spans="1:10" ht="12.75" customHeight="1" hidden="1">
      <c r="A4" s="373"/>
      <c r="B4" s="373"/>
      <c r="C4" s="373"/>
      <c r="D4" s="373"/>
      <c r="E4" s="373"/>
      <c r="F4" s="373"/>
      <c r="G4" s="373"/>
      <c r="H4" s="373"/>
      <c r="I4" s="373"/>
      <c r="J4" s="373"/>
    </row>
    <row r="5" spans="1:10" ht="12.75" customHeight="1" hidden="1">
      <c r="A5" s="373"/>
      <c r="B5" s="373"/>
      <c r="C5" s="373"/>
      <c r="D5" s="373"/>
      <c r="E5" s="373"/>
      <c r="F5" s="373"/>
      <c r="G5" s="373"/>
      <c r="H5" s="373"/>
      <c r="I5" s="373"/>
      <c r="J5" s="373"/>
    </row>
    <row r="6" spans="1:10" ht="12.75" customHeight="1" hidden="1">
      <c r="A6" s="373"/>
      <c r="B6" s="373"/>
      <c r="C6" s="373"/>
      <c r="D6" s="373"/>
      <c r="E6" s="373"/>
      <c r="F6" s="373"/>
      <c r="G6" s="373"/>
      <c r="H6" s="373"/>
      <c r="I6" s="373"/>
      <c r="J6" s="373"/>
    </row>
    <row r="7" spans="1:10" ht="12.75" customHeight="1" hidden="1">
      <c r="A7" s="373"/>
      <c r="B7" s="373"/>
      <c r="C7" s="373"/>
      <c r="D7" s="373"/>
      <c r="E7" s="373"/>
      <c r="F7" s="373"/>
      <c r="G7" s="373"/>
      <c r="H7" s="373"/>
      <c r="I7" s="373"/>
      <c r="J7" s="373"/>
    </row>
    <row r="8" spans="1:10" ht="12.75" customHeight="1" hidden="1">
      <c r="A8" s="373"/>
      <c r="B8" s="373"/>
      <c r="C8" s="373"/>
      <c r="D8" s="373"/>
      <c r="E8" s="373"/>
      <c r="F8" s="373"/>
      <c r="G8" s="373"/>
      <c r="H8" s="373"/>
      <c r="I8" s="373"/>
      <c r="J8" s="373"/>
    </row>
    <row r="9" spans="1:10" ht="12.75" customHeight="1" hidden="1">
      <c r="A9" s="373"/>
      <c r="B9" s="373"/>
      <c r="C9" s="373"/>
      <c r="D9" s="373"/>
      <c r="E9" s="373"/>
      <c r="F9" s="373"/>
      <c r="G9" s="373"/>
      <c r="H9" s="373"/>
      <c r="I9" s="373"/>
      <c r="J9" s="373"/>
    </row>
    <row r="10" spans="1:10" ht="12.75" customHeight="1" hidden="1">
      <c r="A10" s="373"/>
      <c r="B10" s="373"/>
      <c r="C10" s="373"/>
      <c r="D10" s="373"/>
      <c r="E10" s="373"/>
      <c r="F10" s="373"/>
      <c r="G10" s="373"/>
      <c r="H10" s="373"/>
      <c r="I10" s="373"/>
      <c r="J10" s="373"/>
    </row>
    <row r="11" spans="1:13" s="111" customFormat="1" ht="12.75" customHeight="1">
      <c r="A11" s="110" t="s">
        <v>322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</row>
    <row r="12" spans="1:13" s="113" customFormat="1" ht="12.75">
      <c r="A12" s="110" t="s">
        <v>323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2"/>
      <c r="L12" s="112"/>
      <c r="M12" s="110"/>
    </row>
    <row r="13" spans="1:13" s="113" customFormat="1" ht="12.75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2"/>
      <c r="L13" s="112"/>
      <c r="M13" s="110"/>
    </row>
    <row r="14" spans="1:13" s="111" customFormat="1" ht="12.75" customHeight="1">
      <c r="A14" s="110" t="s">
        <v>324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</row>
    <row r="15" spans="1:13" s="113" customFormat="1" ht="12.75">
      <c r="A15" s="110" t="s">
        <v>425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28"/>
      <c r="L15" s="110"/>
      <c r="M15" s="110"/>
    </row>
    <row r="16" spans="1:13" s="113" customFormat="1" ht="12.75">
      <c r="A16" s="110" t="s">
        <v>426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28"/>
      <c r="L16" s="110"/>
      <c r="M16" s="110"/>
    </row>
    <row r="17" spans="1:13" s="113" customFormat="1" ht="12.75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28"/>
      <c r="L17" s="110"/>
      <c r="M17" s="110"/>
    </row>
    <row r="18" spans="1:23" s="111" customFormat="1" ht="12.75" customHeight="1">
      <c r="A18" s="110" t="s">
        <v>325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41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28"/>
    </row>
    <row r="19" spans="1:13" s="113" customFormat="1" ht="12.75">
      <c r="A19" s="110" t="s">
        <v>366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2"/>
      <c r="L19" s="112"/>
      <c r="M19" s="110"/>
    </row>
    <row r="20" spans="1:13" s="113" customFormat="1" ht="12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2"/>
      <c r="L20" s="112"/>
      <c r="M20" s="110"/>
    </row>
    <row r="21" spans="1:13" s="111" customFormat="1" ht="12.75" customHeight="1">
      <c r="A21" s="110" t="s">
        <v>326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</row>
    <row r="22" spans="1:13" s="111" customFormat="1" ht="12.75" customHeight="1">
      <c r="A22" s="160" t="s">
        <v>417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58"/>
    </row>
    <row r="23" spans="1:13" s="111" customFormat="1" ht="12.75" customHeight="1">
      <c r="A23" s="16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58"/>
    </row>
    <row r="24" spans="1:12" s="111" customFormat="1" ht="14.25" customHeight="1">
      <c r="A24" s="110" t="s">
        <v>327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</row>
    <row r="25" spans="1:13" s="114" customFormat="1" ht="14.25" customHeight="1">
      <c r="A25" s="110" t="s">
        <v>328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2"/>
      <c r="L25" s="112"/>
      <c r="M25" s="111"/>
    </row>
    <row r="26" spans="1:13" s="114" customFormat="1" ht="14.25" customHeight="1">
      <c r="A26" s="110" t="s">
        <v>329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2"/>
      <c r="L26" s="112"/>
      <c r="M26" s="110"/>
    </row>
    <row r="27" spans="1:13" s="114" customFormat="1" ht="14.25" customHeight="1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2"/>
      <c r="L27" s="112"/>
      <c r="M27" s="110"/>
    </row>
    <row r="28" spans="1:13" s="111" customFormat="1" ht="14.25" customHeight="1">
      <c r="A28" s="110" t="s">
        <v>330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</row>
    <row r="29" spans="1:14" s="114" customFormat="1" ht="14.25" customHeight="1">
      <c r="A29" s="110" t="s">
        <v>427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2"/>
      <c r="L29" s="139"/>
      <c r="M29" s="186"/>
      <c r="N29" s="139"/>
    </row>
    <row r="30" spans="1:14" s="114" customFormat="1" ht="14.25" customHeight="1">
      <c r="A30" s="110" t="s">
        <v>428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2"/>
      <c r="L30" s="139"/>
      <c r="M30" s="186"/>
      <c r="N30" s="139"/>
    </row>
    <row r="31" spans="1:14" s="114" customFormat="1" ht="14.25" customHeight="1">
      <c r="A31" s="110" t="s">
        <v>421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2"/>
      <c r="L31" s="139"/>
      <c r="M31" s="186"/>
      <c r="N31" s="139"/>
    </row>
    <row r="32" spans="1:14" s="114" customFormat="1" ht="14.25" customHeight="1">
      <c r="A32" s="110" t="s">
        <v>422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2"/>
      <c r="L32" s="139"/>
      <c r="M32" s="186"/>
      <c r="N32" s="139"/>
    </row>
    <row r="33" spans="1:13" s="114" customFormat="1" ht="14.25" customHeight="1">
      <c r="A33" s="110" t="s">
        <v>429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2"/>
      <c r="L33" s="140"/>
      <c r="M33" s="185"/>
    </row>
    <row r="34" spans="1:12" s="114" customFormat="1" ht="14.25" customHeight="1">
      <c r="A34" s="110" t="s">
        <v>430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2"/>
      <c r="L34" s="110"/>
    </row>
    <row r="35" spans="1:12" s="114" customFormat="1" ht="14.25" customHeight="1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2"/>
      <c r="L35" s="110"/>
    </row>
    <row r="36" spans="1:13" s="114" customFormat="1" ht="14.25" customHeight="1">
      <c r="A36" s="110" t="s">
        <v>367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2"/>
      <c r="L36" s="112"/>
      <c r="M36" s="110"/>
    </row>
    <row r="37" spans="1:13" s="114" customFormat="1" ht="14.25" customHeight="1">
      <c r="A37" s="110" t="s">
        <v>331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2"/>
      <c r="L37" s="112"/>
      <c r="M37" s="110"/>
    </row>
    <row r="38" spans="1:13" s="111" customFormat="1" ht="14.25" customHeight="1">
      <c r="A38" s="110" t="s">
        <v>332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42"/>
    </row>
    <row r="39" spans="1:13" s="111" customFormat="1" ht="14.25" customHeight="1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42"/>
    </row>
    <row r="40" spans="1:13" s="114" customFormat="1" ht="14.25" customHeight="1">
      <c r="A40" s="110" t="s">
        <v>368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2"/>
      <c r="L40" s="139"/>
      <c r="M40" s="142"/>
    </row>
    <row r="41" spans="1:14" s="114" customFormat="1" ht="14.25" customHeight="1">
      <c r="A41" s="110" t="s">
        <v>431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2"/>
      <c r="L41" s="110"/>
      <c r="M41" s="186"/>
      <c r="N41" s="139"/>
    </row>
    <row r="42" spans="1:14" s="114" customFormat="1" ht="14.25" customHeight="1">
      <c r="A42" s="110" t="s">
        <v>432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2"/>
      <c r="L42" s="110"/>
      <c r="M42" s="186"/>
      <c r="N42" s="139"/>
    </row>
    <row r="43" spans="1:13" s="114" customFormat="1" ht="14.25" customHeight="1">
      <c r="A43" s="110" t="s">
        <v>423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2"/>
      <c r="L43" s="140"/>
      <c r="M43" s="125"/>
    </row>
    <row r="44" spans="1:13" s="114" customFormat="1" ht="14.25" customHeight="1">
      <c r="A44" s="159" t="s">
        <v>433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2"/>
      <c r="L44" s="140"/>
      <c r="M44" s="125"/>
    </row>
    <row r="45" spans="1:13" s="114" customFormat="1" ht="14.25" customHeight="1">
      <c r="A45" s="159"/>
      <c r="B45" s="110"/>
      <c r="C45" s="110"/>
      <c r="D45" s="110"/>
      <c r="E45" s="110"/>
      <c r="F45" s="110"/>
      <c r="G45" s="110"/>
      <c r="H45" s="110"/>
      <c r="I45" s="110"/>
      <c r="J45" s="110"/>
      <c r="K45" s="112"/>
      <c r="L45" s="140"/>
      <c r="M45" s="125"/>
    </row>
    <row r="46" spans="1:13" s="127" customFormat="1" ht="14.25" customHeight="1">
      <c r="A46" s="110" t="s">
        <v>369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2"/>
      <c r="L46" s="140"/>
      <c r="M46" s="110"/>
    </row>
    <row r="47" spans="1:13" s="127" customFormat="1" ht="14.25" customHeight="1">
      <c r="A47" s="58" t="s">
        <v>434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2"/>
      <c r="L47" s="58"/>
      <c r="M47" s="110"/>
    </row>
    <row r="48" spans="1:13" s="127" customFormat="1" ht="14.25" customHeight="1">
      <c r="A48" s="58" t="s">
        <v>435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2"/>
      <c r="L48" s="58"/>
      <c r="M48" s="110"/>
    </row>
    <row r="49" spans="1:13" s="127" customFormat="1" ht="14.25" customHeight="1">
      <c r="A49" s="58"/>
      <c r="B49" s="110"/>
      <c r="C49" s="110"/>
      <c r="D49" s="110"/>
      <c r="E49" s="110"/>
      <c r="F49" s="110"/>
      <c r="G49" s="110"/>
      <c r="H49" s="110"/>
      <c r="I49" s="110"/>
      <c r="J49" s="110"/>
      <c r="K49" s="112"/>
      <c r="L49" s="58"/>
      <c r="M49" s="110"/>
    </row>
    <row r="50" spans="1:13" s="114" customFormat="1" ht="14.25" customHeight="1">
      <c r="A50" s="110" t="s">
        <v>370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2"/>
      <c r="L50" s="112"/>
      <c r="M50" s="110"/>
    </row>
    <row r="51" spans="1:13" s="111" customFormat="1" ht="14.25" customHeight="1">
      <c r="A51" s="110" t="s">
        <v>333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</row>
    <row r="52" spans="1:13" s="111" customFormat="1" ht="14.25" customHeight="1" hidden="1">
      <c r="A52" s="110" t="s">
        <v>371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</row>
    <row r="53" spans="1:13" s="111" customFormat="1" ht="14.25" customHeight="1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</row>
    <row r="54" spans="1:13" s="114" customFormat="1" ht="14.25" customHeight="1">
      <c r="A54" s="110" t="s">
        <v>371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2"/>
      <c r="L54" s="112"/>
      <c r="M54" s="110"/>
    </row>
    <row r="55" spans="1:13" s="114" customFormat="1" ht="14.25" customHeight="1">
      <c r="A55" s="110" t="s">
        <v>334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2"/>
      <c r="L55" s="112"/>
      <c r="M55" s="110"/>
    </row>
    <row r="56" spans="1:13" s="114" customFormat="1" ht="14.25" customHeight="1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2"/>
      <c r="L56" s="112"/>
      <c r="M56" s="110"/>
    </row>
    <row r="57" spans="1:13" s="114" customFormat="1" ht="14.25" customHeight="1">
      <c r="A57" s="110" t="s">
        <v>372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2"/>
      <c r="L57" s="112"/>
      <c r="M57" s="110"/>
    </row>
    <row r="58" spans="1:13" s="111" customFormat="1" ht="14.25" customHeight="1">
      <c r="A58" s="110" t="s">
        <v>335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44"/>
    </row>
    <row r="59" spans="1:13" s="114" customFormat="1" ht="14.25" customHeight="1">
      <c r="A59" s="110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44"/>
    </row>
    <row r="60" spans="1:13" s="111" customFormat="1" ht="14.25" customHeight="1">
      <c r="A60" s="112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</row>
    <row r="61" spans="1:13" s="111" customFormat="1" ht="14.25" customHeight="1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</row>
    <row r="62" spans="1:13" s="111" customFormat="1" ht="14.25" customHeight="1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</row>
    <row r="63" spans="1:13" ht="12.75">
      <c r="A63" s="110"/>
      <c r="M63" s="110"/>
    </row>
    <row r="64" ht="12.75">
      <c r="M64" s="110"/>
    </row>
    <row r="65" ht="12.75">
      <c r="M65" s="110"/>
    </row>
    <row r="66" ht="12.75">
      <c r="M66" s="110"/>
    </row>
    <row r="67" ht="12.75">
      <c r="M67" s="110"/>
    </row>
    <row r="68" ht="12.75">
      <c r="M68" s="112"/>
    </row>
    <row r="69" ht="12.75">
      <c r="M69" s="110"/>
    </row>
    <row r="70" ht="12.75">
      <c r="M70" s="110"/>
    </row>
    <row r="71" ht="12.75">
      <c r="M71" s="110"/>
    </row>
  </sheetData>
  <sheetProtection/>
  <mergeCells count="2">
    <mergeCell ref="A2:J2"/>
    <mergeCell ref="A4:J10"/>
  </mergeCells>
  <dataValidations count="1">
    <dataValidation type="textLength" allowBlank="1" showErrorMessage="1" errorTitle="Nedozvoljen unos" error="U slučaju da nemate nikakvih komentara, da pojava nije bilo i slično, upišite &quot;Nije bilo&quot; (bez navodnika). Opis pojave koja se dogodila ili komentar pokušatje objasniti u najvise 1000 slovnih znakova." sqref="L47:L49 M50:M53 M21:M23 M65:M68 M26:M28 M57:M60 M62:M63 A57:A60 A52:A54 A28:K36 A14:M14 B51:L53 B38:L42 B58:L59 A40:A42 A21:L25 A11:M11 L28:L32 M36:M37 L36 A18:L18 M33 M43:M46 A46:A50">
      <formula1>4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zoomScaleSheetLayoutView="100" zoomScalePageLayoutView="0" workbookViewId="0" topLeftCell="A1">
      <selection activeCell="B39" sqref="B39"/>
    </sheetView>
  </sheetViews>
  <sheetFormatPr defaultColWidth="8.8515625" defaultRowHeight="12.75"/>
  <cols>
    <col min="1" max="1" width="105.7109375" style="159" bestFit="1" customWidth="1"/>
    <col min="2" max="2" width="16.28125" style="159" customWidth="1"/>
    <col min="3" max="3" width="19.00390625" style="159" customWidth="1"/>
    <col min="4" max="4" width="8.8515625" style="159" customWidth="1"/>
    <col min="5" max="5" width="11.7109375" style="159" bestFit="1" customWidth="1"/>
    <col min="6" max="16384" width="8.8515625" style="159" customWidth="1"/>
  </cols>
  <sheetData>
    <row r="1" spans="1:10" ht="15.75">
      <c r="A1" s="154" t="s">
        <v>384</v>
      </c>
      <c r="D1" s="154"/>
      <c r="E1" s="154"/>
      <c r="F1" s="154"/>
      <c r="G1" s="154"/>
      <c r="H1" s="154"/>
      <c r="I1" s="154"/>
      <c r="J1" s="154"/>
    </row>
    <row r="2" spans="1:10" ht="12.7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2.75">
      <c r="A3" s="160" t="s">
        <v>322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0" ht="12.75">
      <c r="A4" s="160" t="s">
        <v>323</v>
      </c>
      <c r="B4" s="160" t="str">
        <f>+RDG!L4</f>
        <v>Tekuće razdoblje</v>
      </c>
      <c r="C4" s="160" t="str">
        <f>+RDG!L4</f>
        <v>Tekuće razdoblje</v>
      </c>
      <c r="D4" s="160" t="str">
        <f>+RDG!J4</f>
        <v>Prethodno razdoblje</v>
      </c>
      <c r="E4" s="160"/>
      <c r="F4" s="160"/>
      <c r="G4" s="160"/>
      <c r="H4" s="160"/>
      <c r="I4" s="160"/>
      <c r="J4" s="160"/>
    </row>
    <row r="5" spans="1:10" ht="12.75">
      <c r="A5" s="160" t="s">
        <v>324</v>
      </c>
      <c r="B5" s="184" t="s">
        <v>399</v>
      </c>
      <c r="C5" s="183" t="s">
        <v>296</v>
      </c>
      <c r="D5" s="184" t="s">
        <v>399</v>
      </c>
      <c r="E5" s="183" t="s">
        <v>296</v>
      </c>
      <c r="F5" s="160"/>
      <c r="G5" s="160"/>
      <c r="H5" s="160"/>
      <c r="I5" s="160"/>
      <c r="J5" s="160"/>
    </row>
    <row r="6" spans="1:10" ht="12.75">
      <c r="A6" s="142" t="str">
        <f>+"Zarada po dionici ostvarena je kumulativno u svoti od "&amp;+ROUND(RDG!L48/3000000,2)&amp;" kn i tromjesečno u svoti od "&amp;+ROUND(RDG!M48/3000000,2)&amp;" kuna."</f>
        <v>Zarada po dionici ostvarena je kumulativno u svoti od 51,76 kn i tromjesečno u svoti od 6,5 kuna.</v>
      </c>
      <c r="B6" s="165">
        <f>+RDG!$L$48/3000000</f>
        <v>51.755856</v>
      </c>
      <c r="C6" s="165">
        <f>+RDG!$M$48/3000000</f>
        <v>6.500667333333333</v>
      </c>
      <c r="D6" s="165">
        <f>+RDG!$J$48/3000000</f>
        <v>44.085128</v>
      </c>
      <c r="E6" s="165">
        <f>+RDG!$K$48/3000000</f>
        <v>6.066361333333333</v>
      </c>
      <c r="F6" s="160"/>
      <c r="G6" s="160"/>
      <c r="H6" s="160"/>
      <c r="I6" s="160"/>
      <c r="J6" s="160"/>
    </row>
    <row r="7" spans="1:10" ht="12.75">
      <c r="A7" s="160" t="s">
        <v>325</v>
      </c>
      <c r="B7" s="165"/>
      <c r="C7" s="160"/>
      <c r="D7" s="160"/>
      <c r="E7" s="160"/>
      <c r="F7" s="160"/>
      <c r="G7" s="160"/>
      <c r="H7" s="160"/>
      <c r="I7" s="160"/>
      <c r="J7" s="160"/>
    </row>
    <row r="8" spans="1:10" ht="12.75">
      <c r="A8" s="160" t="s">
        <v>385</v>
      </c>
      <c r="B8" s="160"/>
      <c r="C8" s="160"/>
      <c r="D8" s="160"/>
      <c r="E8" s="160"/>
      <c r="F8" s="160"/>
      <c r="G8" s="160"/>
      <c r="H8" s="160"/>
      <c r="I8" s="160"/>
      <c r="J8" s="160"/>
    </row>
    <row r="9" spans="1:10" ht="12.75">
      <c r="A9" s="160" t="s">
        <v>326</v>
      </c>
      <c r="B9" s="160"/>
      <c r="C9" s="160"/>
      <c r="D9" s="160"/>
      <c r="E9" s="160"/>
      <c r="F9" s="160"/>
      <c r="G9" s="160"/>
      <c r="H9" s="160"/>
      <c r="I9" s="160"/>
      <c r="J9" s="160"/>
    </row>
    <row r="10" spans="1:10" ht="12.75">
      <c r="A10" s="160" t="s">
        <v>386</v>
      </c>
      <c r="B10" s="160"/>
      <c r="C10" s="160"/>
      <c r="D10" s="160"/>
      <c r="E10" s="160"/>
      <c r="F10" s="160"/>
      <c r="G10" s="160"/>
      <c r="H10" s="160"/>
      <c r="I10" s="160"/>
      <c r="J10" s="160"/>
    </row>
    <row r="11" spans="1:10" ht="15">
      <c r="A11" s="160" t="s">
        <v>327</v>
      </c>
      <c r="B11" s="160"/>
      <c r="C11" s="160"/>
      <c r="D11" s="160"/>
      <c r="E11" s="160"/>
      <c r="F11" s="160"/>
      <c r="G11" s="160"/>
      <c r="H11" s="160"/>
      <c r="I11" s="161"/>
      <c r="J11" s="160"/>
    </row>
    <row r="12" spans="1:10" ht="12.75">
      <c r="A12" s="160" t="s">
        <v>328</v>
      </c>
      <c r="B12" s="163" t="s">
        <v>396</v>
      </c>
      <c r="C12" s="163" t="s">
        <v>397</v>
      </c>
      <c r="D12" s="160"/>
      <c r="E12" s="160"/>
      <c r="F12" s="160"/>
      <c r="G12" s="160"/>
      <c r="H12" s="160"/>
      <c r="I12" s="160"/>
      <c r="J12" s="160"/>
    </row>
    <row r="13" spans="1:10" ht="12.75">
      <c r="A13" s="160" t="s">
        <v>387</v>
      </c>
      <c r="B13" s="160"/>
      <c r="C13" s="160"/>
      <c r="D13" s="160"/>
      <c r="E13" s="160"/>
      <c r="F13" s="160"/>
      <c r="G13" s="160"/>
      <c r="H13" s="160"/>
      <c r="I13" s="160"/>
      <c r="J13" s="160"/>
    </row>
    <row r="14" ht="12.75">
      <c r="A14" s="159" t="s">
        <v>330</v>
      </c>
    </row>
    <row r="15" spans="1:5" ht="12.75">
      <c r="A15" s="171" t="str">
        <f>+"Poslovni prihodi "&amp;IF(RDG!$L$7/RDG!$J$7*100-100&gt;0,"veći","manji")&amp;" su u odnosu na isto razdoblja prošle godine za "&amp;+ROUND(RDG!$L$7/RDG!$J$7*100-100,1)&amp;"%"</f>
        <v>Poslovni prihodi veći su u odnosu na isto razdoblja prošle godine za 4,8%</v>
      </c>
      <c r="B15" s="166">
        <f>+RDG!$L$7</f>
        <v>3879346878</v>
      </c>
      <c r="C15" s="166">
        <f>+RDG!$J$7</f>
        <v>3701319060</v>
      </c>
      <c r="D15" s="167">
        <f>+B15/C15-1</f>
        <v>0.048098479248638526</v>
      </c>
      <c r="E15" s="166">
        <f>+B15-C15</f>
        <v>178027818</v>
      </c>
    </row>
    <row r="16" spans="1:5" ht="12.75">
      <c r="A16" s="171" t="str">
        <f>+"i u tromjesečju su za "&amp;+ROUND(RDG!$M$7/RDG!$K$7*100-100,1)&amp;"%"&amp;IF(RDG!$M$7/RDG!$K$7*100-100&gt;0,"veći"," niži")&amp;" u odnosu na isto razdoblje prošle godine."</f>
        <v>i u tromjesečju su za 7,1%veći u odnosu na isto razdoblje prošle godine.</v>
      </c>
      <c r="B16" s="166">
        <f>+RDG!$M$7</f>
        <v>1008697781</v>
      </c>
      <c r="C16" s="166">
        <f>+RDG!$K$7</f>
        <v>941567878</v>
      </c>
      <c r="D16" s="167">
        <f>+B16/C16-1</f>
        <v>0.0712958720964354</v>
      </c>
      <c r="E16" s="166">
        <f>+B16-C16</f>
        <v>67129903</v>
      </c>
    </row>
    <row r="17" spans="1:6" ht="12.75">
      <c r="A17" s="170" t="s">
        <v>398</v>
      </c>
      <c r="B17" s="168">
        <f>+RDG!$L$27</f>
        <v>1620382</v>
      </c>
      <c r="C17" s="168">
        <f>+RDG!$J$27</f>
        <v>1562323</v>
      </c>
      <c r="D17" s="169">
        <f>+B17/C17-1</f>
        <v>0.03716196970792862</v>
      </c>
      <c r="E17" s="168">
        <f>+B17-C17</f>
        <v>58059</v>
      </c>
      <c r="F17" s="194">
        <f>+E17/1000000</f>
        <v>0.058059</v>
      </c>
    </row>
    <row r="18" spans="1:6" ht="12.75">
      <c r="A18" s="170" t="s">
        <v>413</v>
      </c>
      <c r="B18" s="168">
        <f>+RDG!$M$27</f>
        <v>536104</v>
      </c>
      <c r="C18" s="168">
        <f>+RDG!$K$27</f>
        <v>464320</v>
      </c>
      <c r="D18" s="169">
        <f>+B18/C18-1</f>
        <v>0.15460027567195045</v>
      </c>
      <c r="E18" s="168">
        <f>+B18-C18</f>
        <v>71784</v>
      </c>
      <c r="F18" s="194">
        <f>+E18/1000000</f>
        <v>0.071784</v>
      </c>
    </row>
    <row r="19" ht="12.75">
      <c r="A19" s="159" t="s">
        <v>388</v>
      </c>
    </row>
    <row r="20" ht="12.75">
      <c r="A20" s="159" t="s">
        <v>389</v>
      </c>
    </row>
    <row r="21" ht="12.75">
      <c r="A21" s="159" t="s">
        <v>390</v>
      </c>
    </row>
    <row r="22" ht="12.75">
      <c r="A22" s="159" t="s">
        <v>331</v>
      </c>
    </row>
    <row r="23" ht="12.75">
      <c r="A23" s="159" t="s">
        <v>332</v>
      </c>
    </row>
    <row r="24" ht="12.75">
      <c r="A24" s="159" t="s">
        <v>391</v>
      </c>
    </row>
    <row r="25" spans="1:5" ht="12.75">
      <c r="A25" s="172" t="str">
        <f>+"Poslovni rashodi "&amp;IF(RDG!$L$10/RDG!$J$10*100-100&gt;0,"veći","manji")&amp;" su u odnosu na isto razdoblja prošle godine za "&amp;+ROUND(RDG!$L$10/RDG!$J$10*100-100,1)&amp;"%"</f>
        <v>Poslovni rashodi veći su u odnosu na isto razdoblja prošle godine za 4,5%</v>
      </c>
      <c r="B25" s="173">
        <f>+RDG!$L$10</f>
        <v>3689893088</v>
      </c>
      <c r="C25" s="173">
        <f>+RDG!$J$10</f>
        <v>3532491728</v>
      </c>
      <c r="D25" s="174">
        <f>+B25/C25-1</f>
        <v>0.04455816803543278</v>
      </c>
      <c r="E25" s="173">
        <f>+B25-C25</f>
        <v>157401360</v>
      </c>
    </row>
    <row r="26" spans="1:5" ht="12.75">
      <c r="A26" s="172" t="str">
        <f>+"Poslovni rashodi u tromjesečju "&amp;IF(RDG!$M$10/RDG!$K$10*100-100&gt;0,"veći","manji")&amp;" su u odnosu na isto razdoblja prošle godine za "&amp;+ROUND(RDG!$M$10/RDG!$K$10*100-100,1)&amp;"%"</f>
        <v>Poslovni rashodi u tromjesečju veći su u odnosu na isto razdoblja prošle godine za 7,7%</v>
      </c>
      <c r="B26" s="173">
        <f>+RDG!$M$10</f>
        <v>984777013</v>
      </c>
      <c r="C26" s="173">
        <f>+RDG!$K$10</f>
        <v>914367092</v>
      </c>
      <c r="D26" s="174">
        <f>+B26/C26-1</f>
        <v>0.07700399720859585</v>
      </c>
      <c r="E26" s="173">
        <f>+B26-C26</f>
        <v>70409921</v>
      </c>
    </row>
    <row r="27" spans="1:6" ht="12.75">
      <c r="A27" s="175" t="str">
        <f>+"Financijski rashodi (kamate i tečajne razlike) u odnosu na isto razdoblje prošle godine "&amp;IF(RDG!$L$33-RDG!$J$33&gt;0,"veći","manji")&amp;" su za "&amp;+ROUND(RDG!$L$33/1000000-RDG!$J$33/1000000,1)&amp;" mil.kn"</f>
        <v>Financijski rashodi (kamate i tečajne razlike) u odnosu na isto razdoblje prošle godine manji su za -0,7 mil.kn</v>
      </c>
      <c r="B27" s="176">
        <f>+RDG!$L$33</f>
        <v>1264358</v>
      </c>
      <c r="C27" s="176">
        <f>+RDG!$J$33</f>
        <v>1999494</v>
      </c>
      <c r="D27" s="177">
        <f>+B27/C27-1</f>
        <v>-0.3676610182376141</v>
      </c>
      <c r="E27" s="176">
        <f>+B27-C27</f>
        <v>-735136</v>
      </c>
      <c r="F27" s="178">
        <f>+E27/1000000</f>
        <v>-0.735136</v>
      </c>
    </row>
    <row r="28" spans="1:6" ht="12.75">
      <c r="A28" s="175" t="str">
        <f>+"U tromjesečju financijski rashodi (kamate i tečajne razlike) u odnosu na isto razdoblje prošle godine "&amp;IF(RDG!$M$33-RDG!$K$33&gt;0,"veći","manji")&amp;" su za "&amp;+ROUND(RDG!$M$33/1000000-RDG!$K$33/1000000,1)&amp;" mil.kn"</f>
        <v>U tromjesečju financijski rashodi (kamate i tečajne razlike) u odnosu na isto razdoblje prošle godine veći su za 0 mil.kn</v>
      </c>
      <c r="B28" s="176">
        <f>+RDG!$M$33</f>
        <v>68976</v>
      </c>
      <c r="C28" s="176">
        <f>+RDG!$K$33</f>
        <v>66875</v>
      </c>
      <c r="D28" s="177">
        <f>+B28/C28-1</f>
        <v>0.03141682242990651</v>
      </c>
      <c r="E28" s="176">
        <f>+B28-C28</f>
        <v>2101</v>
      </c>
      <c r="F28" s="193">
        <f>+E28/1000000</f>
        <v>0.002101</v>
      </c>
    </row>
    <row r="29" spans="1:2" ht="12.75">
      <c r="A29" s="159" t="s">
        <v>392</v>
      </c>
      <c r="B29" s="162"/>
    </row>
    <row r="30" spans="1:6" ht="12.75">
      <c r="A30" s="179" t="str">
        <f>+"Ostvarena neto dobit "&amp;IF(RDG!$L$48-RDG!$J$48&gt;0,"veća","manja")&amp;" je u odnosu na isto razdoblje prošle godine za "&amp;+ROUNDDOWN(RDG!$L$48/1000000-RDG!$J$48/1000000,1)&amp;" mil kn"&amp;"i iznosi "&amp;+ROUNDDOWN(B30/1000000,1)</f>
        <v>Ostvarena neto dobit veća je u odnosu na isto razdoblje prošle godine za 23 mil kni iznosi 155,2</v>
      </c>
      <c r="B30" s="180">
        <f>+RDG!$L$48</f>
        <v>155267568</v>
      </c>
      <c r="C30" s="180">
        <f>+RDG!$J$48</f>
        <v>132255384</v>
      </c>
      <c r="D30" s="181">
        <f>+B30/C30-1</f>
        <v>0.1739980884256478</v>
      </c>
      <c r="E30" s="180">
        <f>+B30-C30</f>
        <v>23012184</v>
      </c>
      <c r="F30" s="182">
        <f>+E30/1000000</f>
        <v>23.012184</v>
      </c>
    </row>
    <row r="31" spans="1:6" ht="12.75">
      <c r="A31" s="179" t="str">
        <f>+"Ostvarena neto dobit "&amp;IF(RDG!$M$48-RDG!$K$48&gt;0,"veća","manja")&amp;" je u odnosu na isto razdoblje prošle godine za "&amp;+ROUNDDOWN(RDG!$M$48/1000000-RDG!$K$48/1000000,1)&amp;" mil kn"&amp;"i iznosi "&amp;+ROUNDDOWN(B31/1000000,1)</f>
        <v>Ostvarena neto dobit veća je u odnosu na isto razdoblje prošle godine za 1,3 mil kni iznosi 19,5</v>
      </c>
      <c r="B31" s="180">
        <f>+RDG!$M$48</f>
        <v>19502002</v>
      </c>
      <c r="C31" s="180">
        <f>+RDG!$K$48</f>
        <v>18199084</v>
      </c>
      <c r="D31" s="181">
        <f>+B31/C31-1</f>
        <v>0.07159250432604192</v>
      </c>
      <c r="E31" s="180">
        <f>+B31-C31</f>
        <v>1302918</v>
      </c>
      <c r="F31" s="182">
        <f>+E31/1000000</f>
        <v>1.302918</v>
      </c>
    </row>
    <row r="32" ht="12.75">
      <c r="A32" s="159" t="s">
        <v>393</v>
      </c>
    </row>
    <row r="33" ht="12.75">
      <c r="A33" s="159" t="s">
        <v>333</v>
      </c>
    </row>
    <row r="34" ht="12.75">
      <c r="A34" s="159" t="s">
        <v>394</v>
      </c>
    </row>
    <row r="35" ht="12.75">
      <c r="A35" s="159" t="s">
        <v>334</v>
      </c>
    </row>
    <row r="36" ht="12.75">
      <c r="A36" s="159" t="s">
        <v>395</v>
      </c>
    </row>
    <row r="37" ht="12.75">
      <c r="A37" s="159" t="s">
        <v>335</v>
      </c>
    </row>
    <row r="39" ht="12.75">
      <c r="B39" s="192">
        <f>19.5-18.2</f>
        <v>1.3000000000000007</v>
      </c>
    </row>
    <row r="40" ht="12.75">
      <c r="A40" s="112"/>
    </row>
    <row r="41" ht="12.75">
      <c r="A41" s="142"/>
    </row>
  </sheetData>
  <sheetProtection/>
  <dataValidations count="1">
    <dataValidation type="textLength" allowBlank="1" showErrorMessage="1" errorTitle="Nedozvoljen unos" error="U slučaju da nemate nikakvih komentara, da pojava nije bilo i slično, upišite &quot;Nije bilo&quot; (bez navodnika). Opis pojave koja se dogodila ili komentar pokušatje objasniti u najvise 1000 slovnih znakova." sqref="L44 M46:M48 M20:M21 M59:M62 M39:M43 M24:M26 M51:M54 M56:M57 A51:A54 A48:A49 A37:A39 A13:M13 B41:K42 B47:L48 B45:L45 B36:L38 B52:L53 M33:M35 A20:L23 A11:M11 A25:K34 L25:L29 L33:L34 A42:A46 M29:M31 A15:M18">
      <formula1>4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42" sqref="A42:H43"/>
    </sheetView>
  </sheetViews>
  <sheetFormatPr defaultColWidth="9.140625" defaultRowHeight="12.75"/>
  <cols>
    <col min="1" max="16384" width="9.140625" style="44" customWidth="1"/>
  </cols>
  <sheetData>
    <row r="1" spans="1:11" ht="12.75" customHeight="1">
      <c r="A1" s="365" t="s">
        <v>186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2.75" customHeight="1">
      <c r="A2" s="379" t="s">
        <v>6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1" ht="12.75">
      <c r="A3" s="378" t="s">
        <v>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11" ht="33.75">
      <c r="A4" s="367" t="s">
        <v>49</v>
      </c>
      <c r="B4" s="367"/>
      <c r="C4" s="367"/>
      <c r="D4" s="367"/>
      <c r="E4" s="367"/>
      <c r="F4" s="367"/>
      <c r="G4" s="367"/>
      <c r="H4" s="367"/>
      <c r="I4" s="53" t="s">
        <v>260</v>
      </c>
      <c r="J4" s="54" t="s">
        <v>299</v>
      </c>
      <c r="K4" s="54" t="s">
        <v>300</v>
      </c>
    </row>
    <row r="5" spans="1:11" ht="12.75">
      <c r="A5" s="380">
        <v>1</v>
      </c>
      <c r="B5" s="380"/>
      <c r="C5" s="380"/>
      <c r="D5" s="380"/>
      <c r="E5" s="380"/>
      <c r="F5" s="380"/>
      <c r="G5" s="380"/>
      <c r="H5" s="380"/>
      <c r="I5" s="59">
        <v>2</v>
      </c>
      <c r="J5" s="60" t="s">
        <v>264</v>
      </c>
      <c r="K5" s="60" t="s">
        <v>265</v>
      </c>
    </row>
    <row r="6" spans="1:11" ht="12.75">
      <c r="A6" s="361" t="s">
        <v>146</v>
      </c>
      <c r="B6" s="362"/>
      <c r="C6" s="362"/>
      <c r="D6" s="362"/>
      <c r="E6" s="362"/>
      <c r="F6" s="362"/>
      <c r="G6" s="362"/>
      <c r="H6" s="362"/>
      <c r="I6" s="370"/>
      <c r="J6" s="370"/>
      <c r="K6" s="371"/>
    </row>
    <row r="7" spans="1:11" ht="12.75">
      <c r="A7" s="357" t="s">
        <v>188</v>
      </c>
      <c r="B7" s="358"/>
      <c r="C7" s="358"/>
      <c r="D7" s="358"/>
      <c r="E7" s="358"/>
      <c r="F7" s="358"/>
      <c r="G7" s="358"/>
      <c r="H7" s="358"/>
      <c r="I7" s="1">
        <v>1</v>
      </c>
      <c r="J7" s="4"/>
      <c r="K7" s="6"/>
    </row>
    <row r="8" spans="1:11" ht="12.75">
      <c r="A8" s="357" t="s">
        <v>109</v>
      </c>
      <c r="B8" s="358"/>
      <c r="C8" s="358"/>
      <c r="D8" s="358"/>
      <c r="E8" s="358"/>
      <c r="F8" s="358"/>
      <c r="G8" s="358"/>
      <c r="H8" s="358"/>
      <c r="I8" s="1">
        <v>2</v>
      </c>
      <c r="J8" s="4"/>
      <c r="K8" s="6"/>
    </row>
    <row r="9" spans="1:11" ht="12.75">
      <c r="A9" s="357" t="s">
        <v>110</v>
      </c>
      <c r="B9" s="358"/>
      <c r="C9" s="358"/>
      <c r="D9" s="358"/>
      <c r="E9" s="358"/>
      <c r="F9" s="358"/>
      <c r="G9" s="358"/>
      <c r="H9" s="358"/>
      <c r="I9" s="1">
        <v>3</v>
      </c>
      <c r="J9" s="4"/>
      <c r="K9" s="6"/>
    </row>
    <row r="10" spans="1:11" ht="12.75">
      <c r="A10" s="357" t="s">
        <v>111</v>
      </c>
      <c r="B10" s="358"/>
      <c r="C10" s="358"/>
      <c r="D10" s="358"/>
      <c r="E10" s="358"/>
      <c r="F10" s="358"/>
      <c r="G10" s="358"/>
      <c r="H10" s="358"/>
      <c r="I10" s="1">
        <v>4</v>
      </c>
      <c r="J10" s="4"/>
      <c r="K10" s="6"/>
    </row>
    <row r="11" spans="1:11" ht="12.75">
      <c r="A11" s="357" t="s">
        <v>112</v>
      </c>
      <c r="B11" s="358"/>
      <c r="C11" s="358"/>
      <c r="D11" s="358"/>
      <c r="E11" s="358"/>
      <c r="F11" s="358"/>
      <c r="G11" s="358"/>
      <c r="H11" s="358"/>
      <c r="I11" s="1">
        <v>5</v>
      </c>
      <c r="J11" s="4"/>
      <c r="K11" s="6"/>
    </row>
    <row r="12" spans="1:11" ht="12.75">
      <c r="A12" s="345" t="s">
        <v>187</v>
      </c>
      <c r="B12" s="346"/>
      <c r="C12" s="346"/>
      <c r="D12" s="346"/>
      <c r="E12" s="346"/>
      <c r="F12" s="346"/>
      <c r="G12" s="346"/>
      <c r="H12" s="346"/>
      <c r="I12" s="1">
        <v>6</v>
      </c>
      <c r="J12" s="51">
        <f>SUM(J7:J11)</f>
        <v>0</v>
      </c>
      <c r="K12" s="45">
        <f>SUM(K7:K11)</f>
        <v>0</v>
      </c>
    </row>
    <row r="13" spans="1:11" ht="12.75">
      <c r="A13" s="357" t="s">
        <v>113</v>
      </c>
      <c r="B13" s="358"/>
      <c r="C13" s="358"/>
      <c r="D13" s="358"/>
      <c r="E13" s="358"/>
      <c r="F13" s="358"/>
      <c r="G13" s="358"/>
      <c r="H13" s="358"/>
      <c r="I13" s="1">
        <v>7</v>
      </c>
      <c r="J13" s="4"/>
      <c r="K13" s="6"/>
    </row>
    <row r="14" spans="1:11" ht="12.75">
      <c r="A14" s="357" t="s">
        <v>114</v>
      </c>
      <c r="B14" s="358"/>
      <c r="C14" s="358"/>
      <c r="D14" s="358"/>
      <c r="E14" s="358"/>
      <c r="F14" s="358"/>
      <c r="G14" s="358"/>
      <c r="H14" s="358"/>
      <c r="I14" s="1">
        <v>8</v>
      </c>
      <c r="J14" s="4"/>
      <c r="K14" s="6"/>
    </row>
    <row r="15" spans="1:11" ht="12.75">
      <c r="A15" s="357" t="s">
        <v>115</v>
      </c>
      <c r="B15" s="358"/>
      <c r="C15" s="358"/>
      <c r="D15" s="358"/>
      <c r="E15" s="358"/>
      <c r="F15" s="358"/>
      <c r="G15" s="358"/>
      <c r="H15" s="358"/>
      <c r="I15" s="1">
        <v>9</v>
      </c>
      <c r="J15" s="4"/>
      <c r="K15" s="6"/>
    </row>
    <row r="16" spans="1:11" ht="12.75">
      <c r="A16" s="357" t="s">
        <v>116</v>
      </c>
      <c r="B16" s="358"/>
      <c r="C16" s="358"/>
      <c r="D16" s="358"/>
      <c r="E16" s="358"/>
      <c r="F16" s="358"/>
      <c r="G16" s="358"/>
      <c r="H16" s="358"/>
      <c r="I16" s="1">
        <v>10</v>
      </c>
      <c r="J16" s="4"/>
      <c r="K16" s="6"/>
    </row>
    <row r="17" spans="1:11" ht="12.75">
      <c r="A17" s="357" t="s">
        <v>117</v>
      </c>
      <c r="B17" s="358"/>
      <c r="C17" s="358"/>
      <c r="D17" s="358"/>
      <c r="E17" s="358"/>
      <c r="F17" s="358"/>
      <c r="G17" s="358"/>
      <c r="H17" s="358"/>
      <c r="I17" s="1">
        <v>11</v>
      </c>
      <c r="J17" s="4"/>
      <c r="K17" s="6"/>
    </row>
    <row r="18" spans="1:11" ht="12.75">
      <c r="A18" s="357" t="s">
        <v>118</v>
      </c>
      <c r="B18" s="358"/>
      <c r="C18" s="358"/>
      <c r="D18" s="358"/>
      <c r="E18" s="358"/>
      <c r="F18" s="358"/>
      <c r="G18" s="358"/>
      <c r="H18" s="358"/>
      <c r="I18" s="1">
        <v>12</v>
      </c>
      <c r="J18" s="4"/>
      <c r="K18" s="6"/>
    </row>
    <row r="19" spans="1:11" ht="12.75">
      <c r="A19" s="345" t="s">
        <v>37</v>
      </c>
      <c r="B19" s="346"/>
      <c r="C19" s="346"/>
      <c r="D19" s="346"/>
      <c r="E19" s="346"/>
      <c r="F19" s="346"/>
      <c r="G19" s="346"/>
      <c r="H19" s="346"/>
      <c r="I19" s="1">
        <v>13</v>
      </c>
      <c r="J19" s="51">
        <f>SUM(J13:J18)</f>
        <v>0</v>
      </c>
      <c r="K19" s="45">
        <f>SUM(K13:K18)</f>
        <v>0</v>
      </c>
    </row>
    <row r="20" spans="1:11" ht="12.75">
      <c r="A20" s="345" t="s">
        <v>98</v>
      </c>
      <c r="B20" s="374"/>
      <c r="C20" s="374"/>
      <c r="D20" s="374"/>
      <c r="E20" s="374"/>
      <c r="F20" s="374"/>
      <c r="G20" s="374"/>
      <c r="H20" s="375"/>
      <c r="I20" s="1">
        <v>14</v>
      </c>
      <c r="J20" s="51">
        <f>IF(J12&gt;J19,J12-J19,0)</f>
        <v>0</v>
      </c>
      <c r="K20" s="45">
        <f>IF(K12&gt;K19,K12-K19,0)</f>
        <v>0</v>
      </c>
    </row>
    <row r="21" spans="1:11" ht="12.75">
      <c r="A21" s="359" t="s">
        <v>99</v>
      </c>
      <c r="B21" s="376"/>
      <c r="C21" s="376"/>
      <c r="D21" s="376"/>
      <c r="E21" s="376"/>
      <c r="F21" s="376"/>
      <c r="G21" s="376"/>
      <c r="H21" s="377"/>
      <c r="I21" s="1">
        <v>15</v>
      </c>
      <c r="J21" s="51">
        <f>IF(J19&gt;J12,J19-J12,0)</f>
        <v>0</v>
      </c>
      <c r="K21" s="45">
        <f>IF(K19&gt;K12,K19-K12,0)</f>
        <v>0</v>
      </c>
    </row>
    <row r="22" spans="1:11" ht="12.75">
      <c r="A22" s="361" t="s">
        <v>149</v>
      </c>
      <c r="B22" s="362"/>
      <c r="C22" s="362"/>
      <c r="D22" s="362"/>
      <c r="E22" s="362"/>
      <c r="F22" s="362"/>
      <c r="G22" s="362"/>
      <c r="H22" s="362"/>
      <c r="I22" s="370"/>
      <c r="J22" s="370"/>
      <c r="K22" s="371"/>
    </row>
    <row r="23" spans="1:11" ht="12.75">
      <c r="A23" s="357" t="s">
        <v>155</v>
      </c>
      <c r="B23" s="358"/>
      <c r="C23" s="358"/>
      <c r="D23" s="358"/>
      <c r="E23" s="358"/>
      <c r="F23" s="358"/>
      <c r="G23" s="358"/>
      <c r="H23" s="358"/>
      <c r="I23" s="1">
        <v>16</v>
      </c>
      <c r="J23" s="4"/>
      <c r="K23" s="6"/>
    </row>
    <row r="24" spans="1:11" ht="12.75">
      <c r="A24" s="357" t="s">
        <v>156</v>
      </c>
      <c r="B24" s="358"/>
      <c r="C24" s="358"/>
      <c r="D24" s="358"/>
      <c r="E24" s="358"/>
      <c r="F24" s="358"/>
      <c r="G24" s="358"/>
      <c r="H24" s="358"/>
      <c r="I24" s="1">
        <v>17</v>
      </c>
      <c r="J24" s="4"/>
      <c r="K24" s="6"/>
    </row>
    <row r="25" spans="1:11" ht="12.75">
      <c r="A25" s="357" t="s">
        <v>301</v>
      </c>
      <c r="B25" s="358"/>
      <c r="C25" s="358"/>
      <c r="D25" s="358"/>
      <c r="E25" s="358"/>
      <c r="F25" s="358"/>
      <c r="G25" s="358"/>
      <c r="H25" s="358"/>
      <c r="I25" s="1">
        <v>18</v>
      </c>
      <c r="J25" s="4"/>
      <c r="K25" s="6"/>
    </row>
    <row r="26" spans="1:11" ht="12.75">
      <c r="A26" s="357" t="s">
        <v>302</v>
      </c>
      <c r="B26" s="358"/>
      <c r="C26" s="358"/>
      <c r="D26" s="358"/>
      <c r="E26" s="358"/>
      <c r="F26" s="358"/>
      <c r="G26" s="358"/>
      <c r="H26" s="358"/>
      <c r="I26" s="1">
        <v>19</v>
      </c>
      <c r="J26" s="4"/>
      <c r="K26" s="6"/>
    </row>
    <row r="27" spans="1:11" ht="12.75">
      <c r="A27" s="357" t="s">
        <v>157</v>
      </c>
      <c r="B27" s="358"/>
      <c r="C27" s="358"/>
      <c r="D27" s="358"/>
      <c r="E27" s="358"/>
      <c r="F27" s="358"/>
      <c r="G27" s="358"/>
      <c r="H27" s="358"/>
      <c r="I27" s="1">
        <v>20</v>
      </c>
      <c r="J27" s="4"/>
      <c r="K27" s="6"/>
    </row>
    <row r="28" spans="1:11" ht="12.75">
      <c r="A28" s="345" t="s">
        <v>104</v>
      </c>
      <c r="B28" s="346"/>
      <c r="C28" s="346"/>
      <c r="D28" s="346"/>
      <c r="E28" s="346"/>
      <c r="F28" s="346"/>
      <c r="G28" s="346"/>
      <c r="H28" s="346"/>
      <c r="I28" s="1">
        <v>21</v>
      </c>
      <c r="J28" s="51">
        <f>SUM(J23:J27)</f>
        <v>0</v>
      </c>
      <c r="K28" s="45">
        <f>SUM(K23:K27)</f>
        <v>0</v>
      </c>
    </row>
    <row r="29" spans="1:11" ht="12.75">
      <c r="A29" s="357" t="s">
        <v>2</v>
      </c>
      <c r="B29" s="358"/>
      <c r="C29" s="358"/>
      <c r="D29" s="358"/>
      <c r="E29" s="358"/>
      <c r="F29" s="358"/>
      <c r="G29" s="358"/>
      <c r="H29" s="358"/>
      <c r="I29" s="1">
        <v>22</v>
      </c>
      <c r="J29" s="4"/>
      <c r="K29" s="6"/>
    </row>
    <row r="30" spans="1:11" ht="12.75">
      <c r="A30" s="357" t="s">
        <v>3</v>
      </c>
      <c r="B30" s="358"/>
      <c r="C30" s="358"/>
      <c r="D30" s="358"/>
      <c r="E30" s="358"/>
      <c r="F30" s="358"/>
      <c r="G30" s="358"/>
      <c r="H30" s="358"/>
      <c r="I30" s="1">
        <v>23</v>
      </c>
      <c r="J30" s="4"/>
      <c r="K30" s="6"/>
    </row>
    <row r="31" spans="1:11" ht="12.75">
      <c r="A31" s="357" t="s">
        <v>4</v>
      </c>
      <c r="B31" s="358"/>
      <c r="C31" s="358"/>
      <c r="D31" s="358"/>
      <c r="E31" s="358"/>
      <c r="F31" s="358"/>
      <c r="G31" s="358"/>
      <c r="H31" s="358"/>
      <c r="I31" s="1">
        <v>24</v>
      </c>
      <c r="J31" s="4"/>
      <c r="K31" s="6"/>
    </row>
    <row r="32" spans="1:11" ht="12.75">
      <c r="A32" s="345" t="s">
        <v>38</v>
      </c>
      <c r="B32" s="346"/>
      <c r="C32" s="346"/>
      <c r="D32" s="346"/>
      <c r="E32" s="346"/>
      <c r="F32" s="346"/>
      <c r="G32" s="346"/>
      <c r="H32" s="346"/>
      <c r="I32" s="1">
        <v>25</v>
      </c>
      <c r="J32" s="51">
        <f>SUM(J29:J31)</f>
        <v>0</v>
      </c>
      <c r="K32" s="45">
        <f>SUM(K29:K31)</f>
        <v>0</v>
      </c>
    </row>
    <row r="33" spans="1:11" ht="12.75">
      <c r="A33" s="345" t="s">
        <v>100</v>
      </c>
      <c r="B33" s="346"/>
      <c r="C33" s="346"/>
      <c r="D33" s="346"/>
      <c r="E33" s="346"/>
      <c r="F33" s="346"/>
      <c r="G33" s="346"/>
      <c r="H33" s="346"/>
      <c r="I33" s="1">
        <v>26</v>
      </c>
      <c r="J33" s="51">
        <f>IF(J28&gt;J32,J28-J32,0)</f>
        <v>0</v>
      </c>
      <c r="K33" s="45">
        <f>IF(K28&gt;K32,K28-K32,0)</f>
        <v>0</v>
      </c>
    </row>
    <row r="34" spans="1:11" ht="12.75">
      <c r="A34" s="345" t="s">
        <v>101</v>
      </c>
      <c r="B34" s="346"/>
      <c r="C34" s="346"/>
      <c r="D34" s="346"/>
      <c r="E34" s="346"/>
      <c r="F34" s="346"/>
      <c r="G34" s="346"/>
      <c r="H34" s="346"/>
      <c r="I34" s="1">
        <v>27</v>
      </c>
      <c r="J34" s="51">
        <f>IF(J32&gt;J28,J32-J28,0)</f>
        <v>0</v>
      </c>
      <c r="K34" s="45">
        <f>IF(K32&gt;K28,K32-K28,0)</f>
        <v>0</v>
      </c>
    </row>
    <row r="35" spans="1:11" ht="12.75">
      <c r="A35" s="361" t="s">
        <v>150</v>
      </c>
      <c r="B35" s="362"/>
      <c r="C35" s="362"/>
      <c r="D35" s="362"/>
      <c r="E35" s="362"/>
      <c r="F35" s="362"/>
      <c r="G35" s="362"/>
      <c r="H35" s="362"/>
      <c r="I35" s="370">
        <v>0</v>
      </c>
      <c r="J35" s="370"/>
      <c r="K35" s="371"/>
    </row>
    <row r="36" spans="1:11" ht="12.75">
      <c r="A36" s="357" t="s">
        <v>164</v>
      </c>
      <c r="B36" s="358"/>
      <c r="C36" s="358"/>
      <c r="D36" s="358"/>
      <c r="E36" s="358"/>
      <c r="F36" s="358"/>
      <c r="G36" s="358"/>
      <c r="H36" s="358"/>
      <c r="I36" s="1">
        <v>28</v>
      </c>
      <c r="J36" s="4"/>
      <c r="K36" s="6"/>
    </row>
    <row r="37" spans="1:11" ht="12.75">
      <c r="A37" s="357" t="s">
        <v>19</v>
      </c>
      <c r="B37" s="358"/>
      <c r="C37" s="358"/>
      <c r="D37" s="358"/>
      <c r="E37" s="358"/>
      <c r="F37" s="358"/>
      <c r="G37" s="358"/>
      <c r="H37" s="358"/>
      <c r="I37" s="1">
        <v>29</v>
      </c>
      <c r="J37" s="4"/>
      <c r="K37" s="6"/>
    </row>
    <row r="38" spans="1:11" ht="12.75">
      <c r="A38" s="357" t="s">
        <v>20</v>
      </c>
      <c r="B38" s="358"/>
      <c r="C38" s="358"/>
      <c r="D38" s="358"/>
      <c r="E38" s="358"/>
      <c r="F38" s="358"/>
      <c r="G38" s="358"/>
      <c r="H38" s="358"/>
      <c r="I38" s="1">
        <v>30</v>
      </c>
      <c r="J38" s="4"/>
      <c r="K38" s="6"/>
    </row>
    <row r="39" spans="1:11" ht="12.75">
      <c r="A39" s="345" t="s">
        <v>39</v>
      </c>
      <c r="B39" s="346"/>
      <c r="C39" s="346"/>
      <c r="D39" s="346"/>
      <c r="E39" s="346"/>
      <c r="F39" s="346"/>
      <c r="G39" s="346"/>
      <c r="H39" s="346"/>
      <c r="I39" s="1">
        <v>31</v>
      </c>
      <c r="J39" s="51">
        <f>SUM(J36:J38)</f>
        <v>0</v>
      </c>
      <c r="K39" s="45">
        <f>SUM(K36:K38)</f>
        <v>0</v>
      </c>
    </row>
    <row r="40" spans="1:11" ht="12.75">
      <c r="A40" s="357" t="s">
        <v>21</v>
      </c>
      <c r="B40" s="358"/>
      <c r="C40" s="358"/>
      <c r="D40" s="358"/>
      <c r="E40" s="358"/>
      <c r="F40" s="358"/>
      <c r="G40" s="358"/>
      <c r="H40" s="358"/>
      <c r="I40" s="1">
        <v>32</v>
      </c>
      <c r="J40" s="4"/>
      <c r="K40" s="6"/>
    </row>
    <row r="41" spans="1:11" ht="12.75">
      <c r="A41" s="357" t="s">
        <v>22</v>
      </c>
      <c r="B41" s="358"/>
      <c r="C41" s="358"/>
      <c r="D41" s="358"/>
      <c r="E41" s="358"/>
      <c r="F41" s="358"/>
      <c r="G41" s="358"/>
      <c r="H41" s="358"/>
      <c r="I41" s="1">
        <v>33</v>
      </c>
      <c r="J41" s="4"/>
      <c r="K41" s="6"/>
    </row>
    <row r="42" spans="1:11" ht="12.75">
      <c r="A42" s="357" t="s">
        <v>23</v>
      </c>
      <c r="B42" s="358"/>
      <c r="C42" s="358"/>
      <c r="D42" s="358"/>
      <c r="E42" s="358"/>
      <c r="F42" s="358"/>
      <c r="G42" s="358"/>
      <c r="H42" s="358"/>
      <c r="I42" s="1">
        <v>34</v>
      </c>
      <c r="J42" s="4"/>
      <c r="K42" s="6"/>
    </row>
    <row r="43" spans="1:11" ht="12.75">
      <c r="A43" s="357" t="s">
        <v>24</v>
      </c>
      <c r="B43" s="358"/>
      <c r="C43" s="358"/>
      <c r="D43" s="358"/>
      <c r="E43" s="358"/>
      <c r="F43" s="358"/>
      <c r="G43" s="358"/>
      <c r="H43" s="358"/>
      <c r="I43" s="1">
        <v>35</v>
      </c>
      <c r="J43" s="4"/>
      <c r="K43" s="6"/>
    </row>
    <row r="44" spans="1:11" ht="12.75">
      <c r="A44" s="357" t="s">
        <v>25</v>
      </c>
      <c r="B44" s="358"/>
      <c r="C44" s="358"/>
      <c r="D44" s="358"/>
      <c r="E44" s="358"/>
      <c r="F44" s="358"/>
      <c r="G44" s="358"/>
      <c r="H44" s="358"/>
      <c r="I44" s="1">
        <v>36</v>
      </c>
      <c r="J44" s="4"/>
      <c r="K44" s="6"/>
    </row>
    <row r="45" spans="1:11" ht="12.75">
      <c r="A45" s="345" t="s">
        <v>138</v>
      </c>
      <c r="B45" s="346"/>
      <c r="C45" s="346"/>
      <c r="D45" s="346"/>
      <c r="E45" s="346"/>
      <c r="F45" s="346"/>
      <c r="G45" s="346"/>
      <c r="H45" s="346"/>
      <c r="I45" s="1">
        <v>37</v>
      </c>
      <c r="J45" s="51">
        <f>SUM(J40:J44)</f>
        <v>0</v>
      </c>
      <c r="K45" s="45">
        <f>SUM(K40:K44)</f>
        <v>0</v>
      </c>
    </row>
    <row r="46" spans="1:11" ht="12.75">
      <c r="A46" s="345" t="s">
        <v>152</v>
      </c>
      <c r="B46" s="346"/>
      <c r="C46" s="346"/>
      <c r="D46" s="346"/>
      <c r="E46" s="346"/>
      <c r="F46" s="346"/>
      <c r="G46" s="346"/>
      <c r="H46" s="346"/>
      <c r="I46" s="1">
        <v>38</v>
      </c>
      <c r="J46" s="51">
        <f>IF(J39&gt;J45,J39-J45,0)</f>
        <v>0</v>
      </c>
      <c r="K46" s="45">
        <f>IF(K39&gt;K45,K39-K45,0)</f>
        <v>0</v>
      </c>
    </row>
    <row r="47" spans="1:11" ht="12.75">
      <c r="A47" s="345" t="s">
        <v>153</v>
      </c>
      <c r="B47" s="346"/>
      <c r="C47" s="346"/>
      <c r="D47" s="346"/>
      <c r="E47" s="346"/>
      <c r="F47" s="346"/>
      <c r="G47" s="346"/>
      <c r="H47" s="346"/>
      <c r="I47" s="1">
        <v>39</v>
      </c>
      <c r="J47" s="51">
        <f>IF(J45&gt;J39,J45-J39,0)</f>
        <v>0</v>
      </c>
      <c r="K47" s="45">
        <f>IF(K45&gt;K39,K45-K39,0)</f>
        <v>0</v>
      </c>
    </row>
    <row r="48" spans="1:11" ht="12.75">
      <c r="A48" s="345" t="s">
        <v>139</v>
      </c>
      <c r="B48" s="346"/>
      <c r="C48" s="346"/>
      <c r="D48" s="346"/>
      <c r="E48" s="346"/>
      <c r="F48" s="346"/>
      <c r="G48" s="346"/>
      <c r="H48" s="346"/>
      <c r="I48" s="1">
        <v>40</v>
      </c>
      <c r="J48" s="51">
        <f>IF(J20-J21+J33-J34+J46-J47&gt;0,J20-J21+J33-J34+J46-J47,0)</f>
        <v>0</v>
      </c>
      <c r="K48" s="45">
        <f>IF(K20-K21+K33-K34+K46-K47&gt;0,K20-K21+K33-K34+K46-K47,0)</f>
        <v>0</v>
      </c>
    </row>
    <row r="49" spans="1:11" ht="12.75">
      <c r="A49" s="345" t="s">
        <v>13</v>
      </c>
      <c r="B49" s="346"/>
      <c r="C49" s="346"/>
      <c r="D49" s="346"/>
      <c r="E49" s="346"/>
      <c r="F49" s="346"/>
      <c r="G49" s="346"/>
      <c r="H49" s="346"/>
      <c r="I49" s="1">
        <v>41</v>
      </c>
      <c r="J49" s="51">
        <f>IF(J21-J20+J34-J33+J47-J46&gt;0,J21-J20+J34-J33+J47-J46,0)</f>
        <v>0</v>
      </c>
      <c r="K49" s="45">
        <f>IF(K21-K20+K34-K33+K47-K46&gt;0,K21-K20+K34-K33+K47-K46,0)</f>
        <v>0</v>
      </c>
    </row>
    <row r="50" spans="1:11" ht="12.75">
      <c r="A50" s="345" t="s">
        <v>151</v>
      </c>
      <c r="B50" s="346"/>
      <c r="C50" s="346"/>
      <c r="D50" s="346"/>
      <c r="E50" s="346"/>
      <c r="F50" s="346"/>
      <c r="G50" s="346"/>
      <c r="H50" s="346"/>
      <c r="I50" s="1">
        <v>42</v>
      </c>
      <c r="J50" s="4"/>
      <c r="K50" s="6"/>
    </row>
    <row r="51" spans="1:11" ht="12.75">
      <c r="A51" s="345" t="s">
        <v>165</v>
      </c>
      <c r="B51" s="346"/>
      <c r="C51" s="346"/>
      <c r="D51" s="346"/>
      <c r="E51" s="346"/>
      <c r="F51" s="346"/>
      <c r="G51" s="346"/>
      <c r="H51" s="346"/>
      <c r="I51" s="1">
        <v>43</v>
      </c>
      <c r="J51" s="4"/>
      <c r="K51" s="6"/>
    </row>
    <row r="52" spans="1:11" ht="12.75">
      <c r="A52" s="345" t="s">
        <v>166</v>
      </c>
      <c r="B52" s="346"/>
      <c r="C52" s="346"/>
      <c r="D52" s="346"/>
      <c r="E52" s="346"/>
      <c r="F52" s="346"/>
      <c r="G52" s="346"/>
      <c r="H52" s="346"/>
      <c r="I52" s="1">
        <v>44</v>
      </c>
      <c r="J52" s="4"/>
      <c r="K52" s="6"/>
    </row>
    <row r="53" spans="1:11" ht="12.75">
      <c r="A53" s="359" t="s">
        <v>167</v>
      </c>
      <c r="B53" s="360"/>
      <c r="C53" s="360"/>
      <c r="D53" s="360"/>
      <c r="E53" s="360"/>
      <c r="F53" s="360"/>
      <c r="G53" s="360"/>
      <c r="H53" s="360"/>
      <c r="I53" s="3">
        <v>45</v>
      </c>
      <c r="J53" s="52">
        <f>J50+J51-J52</f>
        <v>0</v>
      </c>
      <c r="K53" s="49">
        <f>K50+K51-K52</f>
        <v>0</v>
      </c>
    </row>
    <row r="54" spans="1:11" ht="12.75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8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Klarić Biserka</cp:lastModifiedBy>
  <cp:lastPrinted>2019-02-27T14:32:53Z</cp:lastPrinted>
  <dcterms:created xsi:type="dcterms:W3CDTF">2008-10-17T11:51:54Z</dcterms:created>
  <dcterms:modified xsi:type="dcterms:W3CDTF">2019-02-27T14:33:05Z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