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<sst xmlns="http://schemas.openxmlformats.org/spreadsheetml/2006/main" count="396" uniqueCount="346">
  <si>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</si>
  <si>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</si>
  <si>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</si>
  <si>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</si>
  <si>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</si>
  <si>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</si>
  <si>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</si>
  <si>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</si>
  <si>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</si>
  <si>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</si>
  <si>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</si>
  <si>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</si>
  <si>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</si>
  <si>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</si>
  <si>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</si>
  <si>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</si>
  <si>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</si>
  <si>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</si>
  <si>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</si>
  <si>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</si>
  <si>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</si>
  <si>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</si>
  <si>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</si>
  <si>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</si>
  <si>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</si>
  <si>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</si>
  <si>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</si>
  <si>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</si>
  <si>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</si>
  <si>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</si>
  <si>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</si>
  <si>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</si>
  <si>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</si>
  <si>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</si>
  <si>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</si>
  <si>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</si>
  <si>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</si>
  <si>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</si>
  <si>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</si>
  <si>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</si>
  <si>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</si>
  <si>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</si>
  <si>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</si>
  <si>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</si>
  <si>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</si>
  <si>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</si>
  <si>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</si>
  <si>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</si>
  <si>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</si>
  <si>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</si>
  <si>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</si>
  <si>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</si>
  <si>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</si>
  <si>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</si>
  <si>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</si>
  <si>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</si>
  <si>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</si>
  <si>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</si>
  <si>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</si>
  <si>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</si>
  <si>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</si>
  <si>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</si>
  <si>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</si>
  <si>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</si>
  <si>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</si>
  <si>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</si>
  <si>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</si>
  <si>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</si>
  <si>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</si>
  <si>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</si>
  <si>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</si>
  <si>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</si>
  <si>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</si>
  <si>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</si>
  <si>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</si>
  <si>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</si>
  <si>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</si>
  <si>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</si>
  <si>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</si>
  <si>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</si>
  <si>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</si>
  <si>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</si>
  <si>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</si>
  <si>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</si>
  <si>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</si>
  <si>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</si>
  <si>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</si>
  <si>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</si>
  <si>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</si>
  <si>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</si>
  <si>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</si>
  <si>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</si>
  <si>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</si>
  <si>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</si>
  <si>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</si>
  <si>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</si>
  <si>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</si>
  <si>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</si>
  <si>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</si>
  <si>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</si>
  <si>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</si>
  <si>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</si>
  <si>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</si>
  <si>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</si>
  <si>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</si>
  <si>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</si>
  <si>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</si>
  <si>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</si>
  <si>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</si>
  <si>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</si>
  <si>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</si>
  <si>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</si>
  <si>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</si>
  <si>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</si>
  <si>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</si>
  <si>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</si>
  <si>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</si>
  <si>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</si>
  <si>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</si>
  <si>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</si>
  <si>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</si>
  <si>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</si>
  <si>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</si>
  <si>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</si>
  <si>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</si>
  <si>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</si>
  <si>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</si>
  <si>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</si>
  <si>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</si>
  <si>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</si>
  <si>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</si>
  <si>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</si>
  <si>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</si>
  <si>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</si>
  <si>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</si>
  <si>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</si>
  <si>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</si>
  <si>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</si>
  <si>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</si>
  <si>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</si>
  <si>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</si>
  <si>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</si>
  <si>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</si>
  <si>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</si>
  <si>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</si>
  <si>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</si>
  <si>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</si>
  <si>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</si>
  <si>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</si>
  <si>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</si>
  <si>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</si>
  <si>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</si>
  <si>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</si>
  <si>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</si>
  <si>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</si>
  <si>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</si>
  <si>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</si>
  <si>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</si>
  <si>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</si>
  <si>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</si>
  <si>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</si>
  <si>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</si>
  <si>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</si>
  <si>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</si>
  <si>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</si>
  <si>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</si>
  <si>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</si>
  <si>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</si>
  <si>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</si>
  <si>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</si>
  <si>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</si>
  <si>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</si>
  <si>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</si>
  <si>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</si>
  <si>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</si>
  <si>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</si>
  <si>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</si>
  <si>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</si>
  <si>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</si>
  <si>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</si>
  <si>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</si>
  <si>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</si>
  <si>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</si>
  <si>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</si>
  <si>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</si>
  <si>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</si>
  <si>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</si>
  <si>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</si>
  <si>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</si>
  <si>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</si>
  <si>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</si>
  <si>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</si>
  <si>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</si>
  <si>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</si>
  <si>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</si>
  <si>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</si>
  <si>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</si>
  <si>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</si>
  <si>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</si>
  <si>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</si>
  <si>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</si>
  <si>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</si>
  <si>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</si>
  <si>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</si>
  <si>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</si>
  <si>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</si>
  <si>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</si>
  <si>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</si>
  <si>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</si>
  <si>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</si>
  <si>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</si>
  <si>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</si>
  <si>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</si>
  <si>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</si>
  <si>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</si>
  <si>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</si>
  <si>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</si>
  <si>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</si>
  <si>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</si>
  <si>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</si>
  <si>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</si>
  <si>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</si>
  <si>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</si>
  <si>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</si>
  <si>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</si>
  <si>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</si>
  <si>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</si>
  <si>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</si>
  <si>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</si>
  <si>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</si>
  <si>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</si>
  <si>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</si>
  <si>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</si>
  <si>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</si>
  <si>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</si>
  <si>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</si>
  <si>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</si>
  <si>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</si>
  <si>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</si>
  <si>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</si>
  <si>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</si>
  <si>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</si>
  <si>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</si>
  <si>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</si>
  <si>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</si>
  <si>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</si>
  <si>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</si>
  <si>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</si>
  <si>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</si>
  <si>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</si>
  <si>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</si>
  <si>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</si>
  <si>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</si>
  <si>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</si>
  <si>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</si>
  <si>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</si>
  <si>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</si>
  <si>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</si>
  <si>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</si>
  <si>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</si>
  <si>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</si>
  <si>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</si>
  <si>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</si>
  <si>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</si>
  <si>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</si>
  <si>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</si>
  <si>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</si>
  <si>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</si>
  <si>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</si>
  <si>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</si>
  <si>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</si>
  <si>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</si>
  <si>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</si>
  <si>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</si>
  <si>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</si>
  <si>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</si>
  <si>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</si>
  <si>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</si>
  <si>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</si>
  <si>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</si>
  <si>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</si>
  <si>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</si>
  <si>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</si>
  <si>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</si>
  <si>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</si>
  <si>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</si>
  <si>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</si>
  <si>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</si>
  <si>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</si>
  <si>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</si>
  <si>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</si>
  <si>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</si>
  <si>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</si>
  <si>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</si>
  <si>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</si>
  <si>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</si>
  <si>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</si>
  <si>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</si>
  <si>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</si>
  <si>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</si>
  <si>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</si>
  <si>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</si>
  <si>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</si>
  <si>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</si>
  <si>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</si>
  <si>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</si>
  <si>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</si>
  <si>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</si>
  <si>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</si>
  <si>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</si>
  <si>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</si>
  <si>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</si>
  <si>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</si>
  <si>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</si>
  <si>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</si>
  <si>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</si>
  <si>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</si>
  <si>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</si>
  <si>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</si>
  <si>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</si>
  <si>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</si>
  <si>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</si>
  <si>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</si>
  <si>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</si>
  <si>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</si>
  <si>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Obveznik: Dukat d.d.; OIB: 25457712630</t>
  </si>
  <si>
    <t>01454935</t>
  </si>
  <si>
    <t>080307619</t>
  </si>
  <si>
    <t>25457712630</t>
  </si>
  <si>
    <t>DUKAT mliječna industrija dioničko društvo</t>
  </si>
  <si>
    <t>ZAGREB</t>
  </si>
  <si>
    <t>MARIJANA ČAVIĆA 9</t>
  </si>
  <si>
    <t>dukat-info@dukat.hr</t>
  </si>
  <si>
    <t>www.dukat.hr</t>
  </si>
  <si>
    <t>GRAD ZAGREB</t>
  </si>
  <si>
    <t>NE</t>
  </si>
  <si>
    <t>KLARIĆ BISERKA</t>
  </si>
  <si>
    <t>01/239-2194</t>
  </si>
  <si>
    <t>01/239-2267</t>
  </si>
  <si>
    <t>biserka.klaric@hr.lactalis.com</t>
  </si>
  <si>
    <t>FONTANA ALEN, direktor</t>
  </si>
  <si>
    <t>1051</t>
  </si>
  <si>
    <t>31.12.2017.</t>
  </si>
  <si>
    <t>stanje na dan 31.12.2017.</t>
  </si>
  <si>
    <t>u razdoblju 1.1.2017. do 31.12.2017.</t>
  </si>
  <si>
    <t>u razdoblju 1.1. do 31.12.2017.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</si>
</sst>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0.0%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22" fillId="0" borderId="0">
      <alignment vertical="top"/>
      <protection/>
    </xf>
    <xf numFmtId="0" fontId="1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14" fontId="2" fillId="33" borderId="17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5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Border="1" applyAlignment="1" applyProtection="1">
      <alignment horizontal="left" vertical="center" wrapText="1"/>
      <protection hidden="1"/>
    </xf>
    <xf numFmtId="0" fontId="3" fillId="0" borderId="0" xfId="55" applyFont="1" applyBorder="1" applyAlignment="1" applyProtection="1">
      <alignment/>
      <protection hidden="1"/>
    </xf>
    <xf numFmtId="0" fontId="3" fillId="0" borderId="0" xfId="55" applyFont="1" applyAlignment="1" applyProtection="1">
      <alignment/>
      <protection hidden="1"/>
    </xf>
    <xf numFmtId="0" fontId="15" fillId="0" borderId="0" xfId="55" applyFont="1" applyBorder="1" applyAlignment="1" applyProtection="1">
      <alignment horizontal="right" vertical="center" wrapText="1"/>
      <protection hidden="1"/>
    </xf>
    <xf numFmtId="0" fontId="15" fillId="0" borderId="0" xfId="55" applyFont="1" applyAlignment="1" applyProtection="1">
      <alignment horizontal="right"/>
      <protection hidden="1"/>
    </xf>
    <xf numFmtId="0" fontId="15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3" fillId="0" borderId="0" xfId="55" applyFont="1" applyAlignment="1" applyProtection="1">
      <alignment horizontal="right" vertical="center"/>
      <protection hidden="1"/>
    </xf>
    <xf numFmtId="0" fontId="3" fillId="0" borderId="0" xfId="55" applyFont="1" applyAlignment="1" applyProtection="1">
      <alignment wrapText="1"/>
      <protection hidden="1"/>
    </xf>
    <xf numFmtId="0" fontId="3" fillId="0" borderId="0" xfId="55" applyFont="1" applyAlignment="1" applyProtection="1">
      <alignment horizontal="right"/>
      <protection hidden="1"/>
    </xf>
    <xf numFmtId="0" fontId="3" fillId="0" borderId="0" xfId="55" applyFont="1" applyAlignment="1" applyProtection="1">
      <alignment horizontal="right" wrapText="1"/>
      <protection hidden="1"/>
    </xf>
    <xf numFmtId="0" fontId="3" fillId="0" borderId="0" xfId="55" applyFont="1" applyBorder="1" applyAlignment="1" applyProtection="1">
      <alignment horizontal="left"/>
      <protection hidden="1"/>
    </xf>
    <xf numFmtId="0" fontId="3" fillId="0" borderId="0" xfId="55" applyFont="1" applyBorder="1" applyAlignment="1" applyProtection="1">
      <alignment vertical="top"/>
      <protection hidden="1"/>
    </xf>
    <xf numFmtId="1" fontId="2" fillId="33" borderId="19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 applyProtection="1">
      <alignment/>
      <protection hidden="1"/>
    </xf>
    <xf numFmtId="3" fontId="2" fillId="33" borderId="19" xfId="55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5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Border="1" applyAlignment="1" applyProtection="1">
      <alignment vertical="top"/>
      <protection hidden="1"/>
    </xf>
    <xf numFmtId="0" fontId="3" fillId="0" borderId="0" xfId="55" applyFont="1" applyAlignment="1" applyProtection="1">
      <alignment/>
      <protection hidden="1"/>
    </xf>
    <xf numFmtId="49" fontId="2" fillId="33" borderId="19" xfId="55" applyNumberFormat="1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 applyProtection="1">
      <alignment horizontal="left" vertical="top" wrapText="1"/>
      <protection hidden="1"/>
    </xf>
    <xf numFmtId="0" fontId="3" fillId="0" borderId="0" xfId="55" applyFont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Alignment="1" applyProtection="1">
      <alignment horizontal="left" vertical="top" indent="2"/>
      <protection hidden="1"/>
    </xf>
    <xf numFmtId="0" fontId="3" fillId="0" borderId="0" xfId="55" applyFont="1" applyAlignment="1" applyProtection="1">
      <alignment horizontal="left" vertical="top" wrapText="1" indent="2"/>
      <protection hidden="1"/>
    </xf>
    <xf numFmtId="0" fontId="3" fillId="0" borderId="0" xfId="55" applyFont="1" applyBorder="1" applyAlignment="1" applyProtection="1">
      <alignment horizontal="right" vertical="top"/>
      <protection hidden="1"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2" fillId="33" borderId="0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>
      <alignment/>
      <protection/>
    </xf>
    <xf numFmtId="49" fontId="2" fillId="33" borderId="0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5" applyNumberFormat="1" applyFont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horizontal="left" vertical="top"/>
      <protection hidden="1"/>
    </xf>
    <xf numFmtId="0" fontId="3" fillId="0" borderId="20" xfId="55" applyFont="1" applyBorder="1" applyAlignment="1" applyProtection="1">
      <alignment/>
      <protection hidden="1"/>
    </xf>
    <xf numFmtId="0" fontId="3" fillId="0" borderId="0" xfId="55" applyFont="1" applyAlignment="1" applyProtection="1">
      <alignment vertical="top"/>
      <protection hidden="1"/>
    </xf>
    <xf numFmtId="0" fontId="3" fillId="0" borderId="0" xfId="55" applyFont="1" applyAlignment="1" applyProtection="1">
      <alignment horizontal="left"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2" fillId="0" borderId="0" xfId="55" applyFont="1" applyAlignment="1" applyProtection="1">
      <alignment vertical="center"/>
      <protection hidden="1"/>
    </xf>
    <xf numFmtId="0" fontId="3" fillId="0" borderId="21" xfId="55" applyFont="1" applyBorder="1" applyAlignment="1" applyProtection="1">
      <alignment/>
      <protection hidden="1"/>
    </xf>
    <xf numFmtId="0" fontId="3" fillId="0" borderId="21" xfId="55" applyFont="1" applyBorder="1" applyAlignment="1">
      <alignment/>
      <protection/>
    </xf>
    <xf numFmtId="0" fontId="3" fillId="0" borderId="0" xfId="55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8">
      <alignment vertical="top"/>
      <protection/>
    </xf>
    <xf numFmtId="0" fontId="12" fillId="0" borderId="0" xfId="68" applyAlignment="1">
      <alignment/>
      <protection/>
    </xf>
    <xf numFmtId="0" fontId="20" fillId="0" borderId="0" xfId="68" applyFont="1" applyAlignment="1">
      <alignment/>
      <protection/>
    </xf>
    <xf numFmtId="0" fontId="13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68" applyFont="1" applyFill="1" applyBorder="1" applyAlignment="1" applyProtection="1">
      <alignment horizontal="center" vertical="center"/>
      <protection hidden="1"/>
    </xf>
    <xf numFmtId="14" fontId="9" fillId="33" borderId="0" xfId="68" applyNumberFormat="1" applyFont="1" applyFill="1" applyBorder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5" applyFont="1" applyBorder="1" applyAlignment="1" applyProtection="1">
      <alignment vertical="center"/>
      <protection hidden="1"/>
    </xf>
    <xf numFmtId="0" fontId="17" fillId="0" borderId="0" xfId="54" applyFont="1" applyBorder="1" applyAlignment="1" applyProtection="1">
      <alignment vertical="center"/>
      <protection hidden="1"/>
    </xf>
    <xf numFmtId="0" fontId="17" fillId="0" borderId="0" xfId="55" applyFont="1" applyBorder="1" applyAlignment="1" applyProtection="1">
      <alignment/>
      <protection hidden="1"/>
    </xf>
    <xf numFmtId="0" fontId="12" fillId="0" borderId="0" xfId="55" applyAlignment="1">
      <alignment/>
      <protection/>
    </xf>
    <xf numFmtId="0" fontId="17" fillId="0" borderId="0" xfId="55" applyFont="1" applyAlignment="1" applyProtection="1">
      <alignment/>
      <protection hidden="1"/>
    </xf>
    <xf numFmtId="49" fontId="2" fillId="0" borderId="25" xfId="55" applyNumberFormat="1" applyFont="1" applyBorder="1" applyAlignment="1" applyProtection="1">
      <alignment horizontal="left" vertical="center"/>
      <protection hidden="1" locked="0"/>
    </xf>
    <xf numFmtId="49" fontId="2" fillId="0" borderId="27" xfId="55" applyNumberFormat="1" applyFont="1" applyBorder="1" applyAlignment="1" applyProtection="1">
      <alignment horizontal="left" vertical="center"/>
      <protection hidden="1" locked="0"/>
    </xf>
    <xf numFmtId="49" fontId="2" fillId="33" borderId="28" xfId="55" applyNumberFormat="1" applyFont="1" applyFill="1" applyBorder="1" applyAlignment="1" applyProtection="1">
      <alignment horizontal="left" vertical="center"/>
      <protection hidden="1" locked="0"/>
    </xf>
    <xf numFmtId="0" fontId="3" fillId="0" borderId="27" xfId="55" applyFont="1" applyBorder="1" applyAlignment="1">
      <alignment horizontal="left" vertical="center"/>
      <protection/>
    </xf>
    <xf numFmtId="0" fontId="2" fillId="33" borderId="28" xfId="55" applyFont="1" applyFill="1" applyBorder="1" applyAlignment="1" applyProtection="1">
      <alignment horizontal="left" vertical="center"/>
      <protection hidden="1" locked="0"/>
    </xf>
    <xf numFmtId="0" fontId="2" fillId="0" borderId="25" xfId="55" applyFont="1" applyBorder="1" applyAlignment="1" applyProtection="1">
      <alignment horizontal="left" vertical="center"/>
      <protection hidden="1" locked="0"/>
    </xf>
    <xf numFmtId="0" fontId="16" fillId="33" borderId="28" xfId="35" applyFont="1" applyFill="1" applyBorder="1" applyAlignment="1" applyProtection="1">
      <alignment/>
      <protection hidden="1" locked="0"/>
    </xf>
    <xf numFmtId="0" fontId="2" fillId="0" borderId="25" xfId="55" applyFont="1" applyBorder="1" applyAlignment="1" applyProtection="1">
      <alignment/>
      <protection hidden="1" locked="0"/>
    </xf>
    <xf numFmtId="0" fontId="2" fillId="0" borderId="27" xfId="55" applyFont="1" applyBorder="1" applyAlignment="1" applyProtection="1">
      <alignment/>
      <protection hidden="1" locked="0"/>
    </xf>
    <xf numFmtId="0" fontId="3" fillId="0" borderId="25" xfId="55" applyFont="1" applyBorder="1" applyAlignment="1">
      <alignment horizontal="left"/>
      <protection/>
    </xf>
    <xf numFmtId="0" fontId="3" fillId="0" borderId="27" xfId="55" applyFont="1" applyBorder="1" applyAlignment="1">
      <alignment horizontal="left"/>
      <protection/>
    </xf>
    <xf numFmtId="0" fontId="3" fillId="0" borderId="25" xfId="55" applyFont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49" fontId="16" fillId="33" borderId="28" xfId="35" applyNumberFormat="1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29" xfId="55" applyFont="1" applyFill="1" applyBorder="1" applyAlignment="1" applyProtection="1">
      <alignment horizontal="left" vertical="center" wrapText="1"/>
      <protection hidden="1"/>
    </xf>
    <xf numFmtId="0" fontId="14" fillId="0" borderId="0" xfId="55" applyFont="1" applyBorder="1" applyAlignment="1" applyProtection="1">
      <alignment horizontal="center" vertical="center" wrapText="1"/>
      <protection hidden="1"/>
    </xf>
    <xf numFmtId="0" fontId="3" fillId="0" borderId="0" xfId="55" applyFont="1" applyAlignment="1" applyProtection="1">
      <alignment horizontal="right" vertical="center"/>
      <protection hidden="1"/>
    </xf>
    <xf numFmtId="0" fontId="3" fillId="0" borderId="29" xfId="55" applyFont="1" applyBorder="1" applyAlignment="1" applyProtection="1">
      <alignment horizontal="right"/>
      <protection hidden="1"/>
    </xf>
    <xf numFmtId="49" fontId="2" fillId="33" borderId="28" xfId="55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55" applyNumberFormat="1" applyFont="1" applyFill="1" applyBorder="1" applyAlignment="1" applyProtection="1">
      <alignment horizontal="center" vertical="center"/>
      <protection hidden="1" locked="0"/>
    </xf>
    <xf numFmtId="0" fontId="1" fillId="0" borderId="0" xfId="55" applyFont="1" applyBorder="1" applyAlignment="1" applyProtection="1">
      <alignment horizontal="right" vertical="center" wrapText="1"/>
      <protection hidden="1"/>
    </xf>
    <xf numFmtId="0" fontId="1" fillId="0" borderId="29" xfId="55" applyFont="1" applyBorder="1" applyAlignment="1" applyProtection="1">
      <alignment horizontal="right" wrapText="1"/>
      <protection hidden="1"/>
    </xf>
    <xf numFmtId="1" fontId="2" fillId="33" borderId="28" xfId="55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5" applyNumberFormat="1" applyFont="1" applyFill="1" applyBorder="1" applyAlignment="1" applyProtection="1">
      <alignment horizontal="center" vertical="center"/>
      <protection hidden="1" locked="0"/>
    </xf>
    <xf numFmtId="0" fontId="2" fillId="33" borderId="28" xfId="55" applyFont="1" applyFill="1" applyBorder="1" applyAlignment="1" applyProtection="1">
      <alignment horizontal="left" vertical="center"/>
      <protection hidden="1" locked="0"/>
    </xf>
    <xf numFmtId="0" fontId="3" fillId="0" borderId="25" xfId="55" applyFont="1" applyBorder="1" applyAlignment="1">
      <alignment horizontal="left" vertical="center"/>
      <protection/>
    </xf>
    <xf numFmtId="0" fontId="3" fillId="0" borderId="27" xfId="55" applyFont="1" applyBorder="1" applyAlignment="1">
      <alignment horizontal="left" vertical="center"/>
      <protection/>
    </xf>
    <xf numFmtId="0" fontId="3" fillId="0" borderId="0" xfId="55" applyFont="1" applyBorder="1" applyAlignment="1" applyProtection="1">
      <alignment horizontal="right" vertical="center" wrapText="1"/>
      <protection hidden="1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0" xfId="55" applyFont="1" applyAlignment="1" applyProtection="1">
      <alignment horizontal="right" wrapText="1"/>
      <protection hidden="1"/>
    </xf>
    <xf numFmtId="0" fontId="2" fillId="33" borderId="28" xfId="55" applyFont="1" applyFill="1" applyBorder="1" applyAlignment="1" applyProtection="1">
      <alignment horizontal="right" vertical="center"/>
      <protection hidden="1" locked="0"/>
    </xf>
    <xf numFmtId="0" fontId="3" fillId="0" borderId="25" xfId="55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49" fontId="2" fillId="0" borderId="27" xfId="55" applyNumberFormat="1" applyFont="1" applyBorder="1" applyAlignment="1" applyProtection="1">
      <alignment horizontal="center" vertical="center"/>
      <protection hidden="1" locked="0"/>
    </xf>
    <xf numFmtId="0" fontId="3" fillId="0" borderId="18" xfId="55" applyFont="1" applyBorder="1" applyAlignment="1" applyProtection="1">
      <alignment horizontal="right" vertical="center"/>
      <protection hidden="1"/>
    </xf>
    <xf numFmtId="0" fontId="3" fillId="0" borderId="0" xfId="55" applyFont="1" applyBorder="1" applyAlignment="1" applyProtection="1">
      <alignment horizontal="right"/>
      <protection hidden="1"/>
    </xf>
    <xf numFmtId="0" fontId="3" fillId="0" borderId="0" xfId="55" applyFont="1" applyAlignment="1" applyProtection="1">
      <alignment horizontal="center" vertical="center"/>
      <protection hidden="1"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Alignment="1" applyProtection="1">
      <alignment horizontal="right" vertical="center" wrapText="1"/>
      <protection hidden="1"/>
    </xf>
    <xf numFmtId="0" fontId="3" fillId="0" borderId="29" xfId="55" applyFont="1" applyBorder="1" applyAlignment="1" applyProtection="1">
      <alignment horizontal="right" wrapText="1"/>
      <protection hidden="1"/>
    </xf>
    <xf numFmtId="0" fontId="13" fillId="0" borderId="0" xfId="55" applyFont="1" applyAlignment="1">
      <alignment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20" xfId="55" applyFont="1" applyBorder="1" applyAlignment="1" applyProtection="1">
      <alignment horizontal="center"/>
      <protection hidden="1"/>
    </xf>
    <xf numFmtId="0" fontId="3" fillId="0" borderId="0" xfId="55" applyFont="1" applyFill="1" applyBorder="1" applyAlignment="1" applyProtection="1">
      <alignment horizontal="center" vertical="top"/>
      <protection hidden="1"/>
    </xf>
    <xf numFmtId="0" fontId="3" fillId="0" borderId="0" xfId="55" applyFont="1" applyFill="1" applyBorder="1" applyAlignment="1" applyProtection="1">
      <alignment horizontal="center"/>
      <protection hidden="1"/>
    </xf>
    <xf numFmtId="0" fontId="21" fillId="0" borderId="0" xfId="55" applyFont="1" applyAlignment="1" applyProtection="1">
      <alignment horizontal="left"/>
      <protection hidden="1"/>
    </xf>
    <xf numFmtId="0" fontId="9" fillId="0" borderId="0" xfId="55" applyFont="1" applyAlignment="1">
      <alignment/>
      <protection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30" xfId="55" applyFont="1" applyBorder="1" applyAlignment="1" applyProtection="1">
      <alignment horizontal="center" vertical="top"/>
      <protection hidden="1"/>
    </xf>
    <xf numFmtId="0" fontId="3" fillId="0" borderId="30" xfId="55" applyFont="1" applyBorder="1" applyAlignment="1">
      <alignment horizontal="center"/>
      <protection/>
    </xf>
    <xf numFmtId="0" fontId="3" fillId="0" borderId="30" xfId="55" applyFont="1" applyBorder="1" applyAlignment="1">
      <alignment/>
      <protection/>
    </xf>
    <xf numFmtId="0" fontId="17" fillId="0" borderId="0" xfId="54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8" applyFont="1" applyFill="1" applyBorder="1" applyAlignment="1" applyProtection="1">
      <alignment horizontal="center" vertical="center"/>
      <protection hidden="1"/>
    </xf>
    <xf numFmtId="14" fontId="9" fillId="33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8" applyFont="1" applyAlignment="1">
      <alignment/>
      <protection/>
    </xf>
    <xf numFmtId="0" fontId="19" fillId="0" borderId="0" xfId="68" applyFont="1" applyBorder="1" applyAlignment="1">
      <alignment horizontal="justify" vertical="top" wrapText="1"/>
      <protection/>
    </xf>
    <xf numFmtId="0" fontId="12" fillId="0" borderId="0" xfId="68" applyAlignment="1">
      <alignment/>
      <protection/>
    </xf>
  </cellXfs>
  <cellStyles count="6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2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FIN" xfId="53"/>
    <cellStyle name="Normal_TFI-KI" xfId="54"/>
    <cellStyle name="Normal_TFI-POD" xfId="55"/>
    <cellStyle name="Normalno 2" xfId="56"/>
    <cellStyle name="Normalno 4" xfId="57"/>
    <cellStyle name="Normalno 4 2" xfId="58"/>
    <cellStyle name="Obično_Knjiga2" xfId="59"/>
    <cellStyle name="Percent" xfId="60"/>
    <cellStyle name="Postotak 2" xfId="61"/>
    <cellStyle name="Postotak 2 2" xfId="62"/>
    <cellStyle name="Postotak 3" xfId="63"/>
    <cellStyle name="Povezana ćelija" xfId="64"/>
    <cellStyle name="Followed Hyperlink" xfId="65"/>
    <cellStyle name="Provjera ćelije" xfId="66"/>
    <cellStyle name="Stil 1" xfId="67"/>
    <cellStyle name="Style 1" xfId="68"/>
    <cellStyle name="Style 1 2" xfId="69"/>
    <cellStyle name="Style 1 2 2" xfId="70"/>
    <cellStyle name="Tekst objašnjenja" xfId="71"/>
    <cellStyle name="Tekst upozorenja" xfId="72"/>
    <cellStyle name="Ukupni zbroj" xfId="73"/>
    <cellStyle name="Unos" xfId="74"/>
    <cellStyle name="Currency" xfId="75"/>
    <cellStyle name="Currency [0]" xfId="76"/>
    <cellStyle name="Comma" xfId="77"/>
    <cellStyle name="Comma [0]" xfId="7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kat_GFI-POD_2017_javna%20objava_30.06.2018._v.26.03.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Naslovna"/>
      <sheetName val="RefStr"/>
      <sheetName val="Bilanca"/>
      <sheetName val="RDG"/>
      <sheetName val="Dodatni"/>
      <sheetName val="NT_I"/>
      <sheetName val="NT_D"/>
      <sheetName val="PK"/>
      <sheetName val="K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2" t="s">
        <v>257</v>
      </c>
      <c r="B2" s="132"/>
      <c r="C2" s="132"/>
      <c r="D2" s="133"/>
      <c r="E2" s="24" t="s">
        <v>324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4" t="s">
        <v>259</v>
      </c>
      <c r="B4" s="134"/>
      <c r="C4" s="134"/>
      <c r="D4" s="134"/>
      <c r="E4" s="134"/>
      <c r="F4" s="134"/>
      <c r="G4" s="134"/>
      <c r="H4" s="134"/>
      <c r="I4" s="13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5" t="s">
        <v>260</v>
      </c>
      <c r="B6" s="136"/>
      <c r="C6" s="137" t="s">
        <v>326</v>
      </c>
      <c r="D6" s="138"/>
      <c r="E6" s="31"/>
      <c r="F6" s="31"/>
      <c r="G6" s="31"/>
      <c r="H6" s="31"/>
      <c r="I6" s="39"/>
      <c r="J6" s="22"/>
      <c r="K6" s="22"/>
      <c r="L6" s="22"/>
    </row>
    <row r="7" spans="1:12" ht="12.75">
      <c r="A7" s="40"/>
      <c r="B7" s="40"/>
      <c r="C7" s="31"/>
      <c r="D7" s="31"/>
      <c r="E7" s="31"/>
      <c r="F7" s="31"/>
      <c r="G7" s="31"/>
      <c r="H7" s="31"/>
      <c r="I7" s="39"/>
      <c r="J7" s="22"/>
      <c r="K7" s="22"/>
      <c r="L7" s="22"/>
    </row>
    <row r="8" spans="1:12" ht="12.75">
      <c r="A8" s="139" t="s">
        <v>261</v>
      </c>
      <c r="B8" s="140"/>
      <c r="C8" s="137" t="s">
        <v>327</v>
      </c>
      <c r="D8" s="138"/>
      <c r="E8" s="31"/>
      <c r="F8" s="31"/>
      <c r="G8" s="31"/>
      <c r="H8" s="3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46" t="s">
        <v>262</v>
      </c>
      <c r="B10" s="147"/>
      <c r="C10" s="137" t="s">
        <v>328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48"/>
      <c r="B11" s="14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5" t="s">
        <v>263</v>
      </c>
      <c r="B12" s="136"/>
      <c r="C12" s="120" t="s">
        <v>329</v>
      </c>
      <c r="D12" s="127"/>
      <c r="E12" s="127"/>
      <c r="F12" s="127"/>
      <c r="G12" s="127"/>
      <c r="H12" s="127"/>
      <c r="I12" s="11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5" t="s">
        <v>264</v>
      </c>
      <c r="B14" s="136"/>
      <c r="C14" s="141">
        <v>10000</v>
      </c>
      <c r="D14" s="142"/>
      <c r="E14" s="31"/>
      <c r="F14" s="143" t="s">
        <v>330</v>
      </c>
      <c r="G14" s="144"/>
      <c r="H14" s="144"/>
      <c r="I14" s="145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5" t="s">
        <v>265</v>
      </c>
      <c r="B16" s="136"/>
      <c r="C16" s="120" t="s">
        <v>331</v>
      </c>
      <c r="D16" s="127"/>
      <c r="E16" s="127"/>
      <c r="F16" s="127"/>
      <c r="G16" s="127"/>
      <c r="H16" s="127"/>
      <c r="I16" s="11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5" t="s">
        <v>266</v>
      </c>
      <c r="B18" s="136"/>
      <c r="C18" s="122" t="s">
        <v>332</v>
      </c>
      <c r="D18" s="123"/>
      <c r="E18" s="123"/>
      <c r="F18" s="123"/>
      <c r="G18" s="123"/>
      <c r="H18" s="123"/>
      <c r="I18" s="12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5" t="s">
        <v>267</v>
      </c>
      <c r="B20" s="136"/>
      <c r="C20" s="122" t="s">
        <v>333</v>
      </c>
      <c r="D20" s="123"/>
      <c r="E20" s="123"/>
      <c r="F20" s="123"/>
      <c r="G20" s="123"/>
      <c r="H20" s="123"/>
      <c r="I20" s="12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5" t="s">
        <v>268</v>
      </c>
      <c r="B22" s="136"/>
      <c r="C22" s="44">
        <v>133</v>
      </c>
      <c r="D22" s="120" t="s">
        <v>334</v>
      </c>
      <c r="E22" s="125"/>
      <c r="F22" s="126"/>
      <c r="G22" s="153"/>
      <c r="H22" s="15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5" t="s">
        <v>269</v>
      </c>
      <c r="B24" s="136"/>
      <c r="C24" s="44">
        <v>21</v>
      </c>
      <c r="D24" s="120" t="s">
        <v>334</v>
      </c>
      <c r="E24" s="125"/>
      <c r="F24" s="125"/>
      <c r="G24" s="126"/>
      <c r="H24" s="38" t="s">
        <v>270</v>
      </c>
      <c r="I24" s="48">
        <v>1213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5" t="s">
        <v>272</v>
      </c>
      <c r="B26" s="136"/>
      <c r="C26" s="49" t="s">
        <v>335</v>
      </c>
      <c r="D26" s="50"/>
      <c r="E26" s="22"/>
      <c r="F26" s="51"/>
      <c r="G26" s="135" t="s">
        <v>273</v>
      </c>
      <c r="H26" s="136"/>
      <c r="I26" s="52" t="s">
        <v>341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9"/>
      <c r="B30" s="150"/>
      <c r="C30" s="150"/>
      <c r="D30" s="151"/>
      <c r="E30" s="149"/>
      <c r="F30" s="150"/>
      <c r="G30" s="150"/>
      <c r="H30" s="137"/>
      <c r="I30" s="152"/>
      <c r="J30" s="22"/>
      <c r="K30" s="22"/>
      <c r="L30" s="22"/>
    </row>
    <row r="31" spans="1:12" ht="12.75">
      <c r="A31" s="45"/>
      <c r="B31" s="45"/>
      <c r="C31" s="43"/>
      <c r="D31" s="161"/>
      <c r="E31" s="161"/>
      <c r="F31" s="161"/>
      <c r="G31" s="162"/>
      <c r="H31" s="31"/>
      <c r="I31" s="57"/>
      <c r="J31" s="22"/>
      <c r="K31" s="22"/>
      <c r="L31" s="22"/>
    </row>
    <row r="32" spans="1:12" ht="12.75">
      <c r="A32" s="149"/>
      <c r="B32" s="150"/>
      <c r="C32" s="150"/>
      <c r="D32" s="151"/>
      <c r="E32" s="149"/>
      <c r="F32" s="150"/>
      <c r="G32" s="150"/>
      <c r="H32" s="137"/>
      <c r="I32" s="15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9"/>
      <c r="B34" s="150"/>
      <c r="C34" s="150"/>
      <c r="D34" s="151"/>
      <c r="E34" s="149"/>
      <c r="F34" s="150"/>
      <c r="G34" s="150"/>
      <c r="H34" s="137"/>
      <c r="I34" s="15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9"/>
      <c r="B36" s="150"/>
      <c r="C36" s="150"/>
      <c r="D36" s="151"/>
      <c r="E36" s="149"/>
      <c r="F36" s="150"/>
      <c r="G36" s="150"/>
      <c r="H36" s="137"/>
      <c r="I36" s="152"/>
      <c r="J36" s="22"/>
      <c r="K36" s="22"/>
      <c r="L36" s="22"/>
    </row>
    <row r="37" spans="1:12" ht="12.75">
      <c r="A37" s="59"/>
      <c r="B37" s="59"/>
      <c r="C37" s="166"/>
      <c r="D37" s="167"/>
      <c r="E37" s="31"/>
      <c r="F37" s="166"/>
      <c r="G37" s="167"/>
      <c r="H37" s="31"/>
      <c r="I37" s="31"/>
      <c r="J37" s="22"/>
      <c r="K37" s="22"/>
      <c r="L37" s="22"/>
    </row>
    <row r="38" spans="1:12" ht="12.75">
      <c r="A38" s="149"/>
      <c r="B38" s="150"/>
      <c r="C38" s="150"/>
      <c r="D38" s="151"/>
      <c r="E38" s="149"/>
      <c r="F38" s="150"/>
      <c r="G38" s="150"/>
      <c r="H38" s="137"/>
      <c r="I38" s="15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9"/>
      <c r="B40" s="150"/>
      <c r="C40" s="150"/>
      <c r="D40" s="151"/>
      <c r="E40" s="149"/>
      <c r="F40" s="150"/>
      <c r="G40" s="150"/>
      <c r="H40" s="137"/>
      <c r="I40" s="15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3" t="s">
        <v>277</v>
      </c>
      <c r="B44" s="164"/>
      <c r="C44" s="137"/>
      <c r="D44" s="152"/>
      <c r="E44" s="32"/>
      <c r="F44" s="143"/>
      <c r="G44" s="150"/>
      <c r="H44" s="150"/>
      <c r="I44" s="151"/>
      <c r="J44" s="22"/>
      <c r="K44" s="22"/>
      <c r="L44" s="22"/>
    </row>
    <row r="45" spans="1:12" ht="12.75">
      <c r="A45" s="59"/>
      <c r="B45" s="59"/>
      <c r="C45" s="166"/>
      <c r="D45" s="167"/>
      <c r="E45" s="31"/>
      <c r="F45" s="166"/>
      <c r="G45" s="168"/>
      <c r="H45" s="67"/>
      <c r="I45" s="67"/>
      <c r="J45" s="22"/>
      <c r="K45" s="22"/>
      <c r="L45" s="22"/>
    </row>
    <row r="46" spans="1:12" ht="12.75">
      <c r="A46" s="163" t="s">
        <v>278</v>
      </c>
      <c r="B46" s="164"/>
      <c r="C46" s="120" t="s">
        <v>336</v>
      </c>
      <c r="D46" s="121"/>
      <c r="E46" s="121"/>
      <c r="F46" s="121"/>
      <c r="G46" s="121"/>
      <c r="H46" s="121"/>
      <c r="I46" s="121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3" t="s">
        <v>280</v>
      </c>
      <c r="B48" s="164"/>
      <c r="C48" s="118" t="s">
        <v>337</v>
      </c>
      <c r="D48" s="116"/>
      <c r="E48" s="117"/>
      <c r="F48" s="32"/>
      <c r="G48" s="38" t="s">
        <v>281</v>
      </c>
      <c r="H48" s="118" t="s">
        <v>338</v>
      </c>
      <c r="I48" s="11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3" t="s">
        <v>266</v>
      </c>
      <c r="B50" s="164"/>
      <c r="C50" s="129" t="s">
        <v>339</v>
      </c>
      <c r="D50" s="116"/>
      <c r="E50" s="116"/>
      <c r="F50" s="116"/>
      <c r="G50" s="116"/>
      <c r="H50" s="116"/>
      <c r="I50" s="11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5" t="s">
        <v>282</v>
      </c>
      <c r="B52" s="136"/>
      <c r="C52" s="118" t="s">
        <v>340</v>
      </c>
      <c r="D52" s="116"/>
      <c r="E52" s="116"/>
      <c r="F52" s="116"/>
      <c r="G52" s="116"/>
      <c r="H52" s="116"/>
      <c r="I52" s="119"/>
      <c r="J52" s="22"/>
      <c r="K52" s="22"/>
      <c r="L52" s="22"/>
    </row>
    <row r="53" spans="1:12" ht="12.75">
      <c r="A53" s="69"/>
      <c r="B53" s="69"/>
      <c r="C53" s="173" t="s">
        <v>283</v>
      </c>
      <c r="D53" s="173"/>
      <c r="E53" s="173"/>
      <c r="F53" s="173"/>
      <c r="G53" s="173"/>
      <c r="H53" s="17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1" t="s">
        <v>284</v>
      </c>
      <c r="C55" s="172"/>
      <c r="D55" s="172"/>
      <c r="E55" s="172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323</v>
      </c>
      <c r="C56" s="114"/>
      <c r="D56" s="114"/>
      <c r="E56" s="114"/>
      <c r="F56" s="114"/>
      <c r="G56" s="114"/>
      <c r="H56" s="177" t="s">
        <v>317</v>
      </c>
      <c r="I56" s="177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77"/>
      <c r="I57" s="177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77"/>
      <c r="I58" s="177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77"/>
      <c r="I59" s="177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77"/>
      <c r="I60" s="17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4" t="s">
        <v>287</v>
      </c>
      <c r="H63" s="175"/>
      <c r="I63" s="17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9"/>
      <c r="H64" s="17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59">
    <mergeCell ref="G64:H64"/>
    <mergeCell ref="A50:B50"/>
    <mergeCell ref="A52:B52"/>
    <mergeCell ref="B55:E55"/>
    <mergeCell ref="C53:H53"/>
    <mergeCell ref="G63:I63"/>
    <mergeCell ref="H56:I60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A18:B18"/>
    <mergeCell ref="A20:B20"/>
    <mergeCell ref="A32:D32"/>
    <mergeCell ref="E32:G32"/>
    <mergeCell ref="H32:I32"/>
    <mergeCell ref="A24:B24"/>
    <mergeCell ref="A26:B26"/>
    <mergeCell ref="A22:B22"/>
    <mergeCell ref="G22:H22"/>
    <mergeCell ref="G26:H26"/>
    <mergeCell ref="A12:B12"/>
    <mergeCell ref="A14:B14"/>
    <mergeCell ref="C14:D14"/>
    <mergeCell ref="F14:I14"/>
    <mergeCell ref="A16:B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showZeros="0" tabSelected="1" view="pageBreakPreview" zoomScale="110" zoomScaleSheetLayoutView="110" workbookViewId="0" topLeftCell="A48">
      <selection activeCell="A59" sqref="A59:IV59"/>
    </sheetView>
  </sheetViews>
  <sheetFormatPr defaultColWidth="9.140625" defaultRowHeight="12.75"/>
  <cols>
    <col min="10" max="11" width="12.7109375" style="0" customWidth="1"/>
    <col min="12" max="13" width="15.57421875" style="0" bestFit="1" customWidth="1"/>
    <col min="14" max="14" width="12.8515625" style="0" bestFit="1" customWidth="1"/>
    <col min="15" max="15" width="10.8515625" style="0" bestFit="1" customWidth="1"/>
    <col min="16" max="16" width="12.7109375" style="0" bestFit="1" customWidth="1"/>
    <col min="17" max="17" width="10.7109375" style="0" bestFit="1" customWidth="1"/>
  </cols>
  <sheetData>
    <row r="1" spans="1:11" ht="12.75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325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2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77" t="s">
        <v>288</v>
      </c>
      <c r="J5" s="78" t="s">
        <v>115</v>
      </c>
      <c r="K5" s="79" t="s">
        <v>116</v>
      </c>
      <c r="L5" s="128"/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7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1215305231</v>
      </c>
      <c r="K9" s="12">
        <f>K10+K17+K27+K36+K40</f>
        <v>1178169144</v>
      </c>
      <c r="L9" s="131"/>
      <c r="M9" s="131"/>
      <c r="N9" s="128"/>
      <c r="O9" s="128"/>
      <c r="P9" s="128"/>
      <c r="Q9" s="128"/>
    </row>
    <row r="10" spans="1:17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2509633</v>
      </c>
      <c r="K10" s="12">
        <f>SUM(K11:K16)</f>
        <v>3496677</v>
      </c>
      <c r="L10" s="131"/>
      <c r="M10" s="131"/>
      <c r="N10" s="128"/>
      <c r="O10" s="128"/>
      <c r="P10" s="128"/>
      <c r="Q10" s="128"/>
    </row>
    <row r="11" spans="1:17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  <c r="L11" s="131"/>
      <c r="M11" s="131"/>
      <c r="N11" s="128"/>
      <c r="O11" s="128"/>
      <c r="P11" s="128"/>
      <c r="Q11" s="128"/>
    </row>
    <row r="12" spans="1:17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2391907</v>
      </c>
      <c r="K12" s="13">
        <v>2903082</v>
      </c>
      <c r="L12" s="131"/>
      <c r="M12" s="131"/>
      <c r="N12" s="128"/>
      <c r="O12" s="128"/>
      <c r="P12" s="128"/>
      <c r="Q12" s="128"/>
    </row>
    <row r="13" spans="1:17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  <c r="L13" s="131"/>
      <c r="M13" s="131"/>
      <c r="N13" s="128"/>
      <c r="O13" s="128"/>
      <c r="P13" s="128"/>
      <c r="Q13" s="128"/>
    </row>
    <row r="14" spans="1:17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  <c r="L14" s="131"/>
      <c r="M14" s="131"/>
      <c r="N14" s="128"/>
      <c r="O14" s="128"/>
      <c r="P14" s="128"/>
      <c r="Q14" s="128"/>
    </row>
    <row r="15" spans="1:17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117726</v>
      </c>
      <c r="K15" s="13">
        <v>593595</v>
      </c>
      <c r="L15" s="131"/>
      <c r="M15" s="131"/>
      <c r="N15" s="128"/>
      <c r="O15" s="128"/>
      <c r="P15" s="128"/>
      <c r="Q15" s="128"/>
    </row>
    <row r="16" spans="1:17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  <c r="L16" s="131"/>
      <c r="M16" s="131"/>
      <c r="N16" s="128"/>
      <c r="O16" s="128"/>
      <c r="P16" s="128"/>
      <c r="Q16" s="128"/>
    </row>
    <row r="17" spans="1:17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287622000</v>
      </c>
      <c r="K17" s="12">
        <f>SUM(K18:K26)</f>
        <v>289748294</v>
      </c>
      <c r="L17" s="131"/>
      <c r="M17" s="131"/>
      <c r="N17" s="128"/>
      <c r="O17" s="128"/>
      <c r="P17" s="128"/>
      <c r="Q17" s="128"/>
    </row>
    <row r="18" spans="1:17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14130919</v>
      </c>
      <c r="K18" s="13">
        <v>14130919</v>
      </c>
      <c r="L18" s="131"/>
      <c r="M18" s="131"/>
      <c r="N18" s="128"/>
      <c r="O18" s="128"/>
      <c r="P18" s="128"/>
      <c r="Q18" s="128"/>
    </row>
    <row r="19" spans="1:17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154283092</v>
      </c>
      <c r="K19" s="13">
        <v>153447414</v>
      </c>
      <c r="L19" s="131"/>
      <c r="M19" s="131"/>
      <c r="N19" s="128"/>
      <c r="O19" s="128"/>
      <c r="P19" s="128"/>
      <c r="Q19" s="128"/>
    </row>
    <row r="20" spans="1:17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95573064</v>
      </c>
      <c r="K20" s="13">
        <v>91193067</v>
      </c>
      <c r="L20" s="131"/>
      <c r="M20" s="131"/>
      <c r="N20" s="128"/>
      <c r="O20" s="128"/>
      <c r="P20" s="128"/>
      <c r="Q20" s="128"/>
    </row>
    <row r="21" spans="1:17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11727173</v>
      </c>
      <c r="K21" s="13">
        <v>19748909</v>
      </c>
      <c r="L21" s="131"/>
      <c r="M21" s="131"/>
      <c r="N21" s="128"/>
      <c r="O21" s="128"/>
      <c r="P21" s="128"/>
      <c r="Q21" s="128"/>
    </row>
    <row r="22" spans="1:17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>
        <v>0</v>
      </c>
      <c r="L22" s="131"/>
      <c r="M22" s="131"/>
      <c r="N22" s="128"/>
      <c r="O22" s="128"/>
      <c r="P22" s="128"/>
      <c r="Q22" s="128"/>
    </row>
    <row r="23" spans="1:17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515382</v>
      </c>
      <c r="K23" s="13">
        <v>249535</v>
      </c>
      <c r="L23" s="131"/>
      <c r="M23" s="131"/>
      <c r="N23" s="128"/>
      <c r="O23" s="128"/>
      <c r="P23" s="128"/>
      <c r="Q23" s="128"/>
    </row>
    <row r="24" spans="1:17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10524576</v>
      </c>
      <c r="K24" s="13">
        <v>10133235</v>
      </c>
      <c r="L24" s="131"/>
      <c r="M24" s="131"/>
      <c r="N24" s="128"/>
      <c r="O24" s="128"/>
      <c r="P24" s="128"/>
      <c r="Q24" s="128"/>
    </row>
    <row r="25" spans="1:17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761498</v>
      </c>
      <c r="K25" s="13">
        <v>761498</v>
      </c>
      <c r="L25" s="131"/>
      <c r="M25" s="131"/>
      <c r="N25" s="128"/>
      <c r="O25" s="128"/>
      <c r="P25" s="128"/>
      <c r="Q25" s="128"/>
    </row>
    <row r="26" spans="1:17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106296</v>
      </c>
      <c r="K26" s="13">
        <v>83717</v>
      </c>
      <c r="L26" s="131"/>
      <c r="M26" s="131"/>
      <c r="N26" s="128"/>
      <c r="O26" s="128"/>
      <c r="P26" s="128"/>
      <c r="Q26" s="128"/>
    </row>
    <row r="27" spans="1:17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924375303</v>
      </c>
      <c r="K27" s="12">
        <f>SUM(K28:K35)</f>
        <v>882489076</v>
      </c>
      <c r="L27" s="131"/>
      <c r="M27" s="131"/>
      <c r="N27" s="128"/>
      <c r="O27" s="128"/>
      <c r="P27" s="128"/>
      <c r="Q27" s="128"/>
    </row>
    <row r="28" spans="1:17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835249225</v>
      </c>
      <c r="K28" s="13">
        <v>848617677</v>
      </c>
      <c r="L28" s="131"/>
      <c r="M28" s="131"/>
      <c r="N28" s="128"/>
      <c r="O28" s="128"/>
      <c r="P28" s="128"/>
      <c r="Q28" s="128"/>
    </row>
    <row r="29" spans="1:17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87670364</v>
      </c>
      <c r="K29" s="13">
        <v>33060060</v>
      </c>
      <c r="L29" s="131"/>
      <c r="M29" s="131"/>
      <c r="N29" s="128"/>
      <c r="O29" s="128"/>
      <c r="P29" s="128"/>
      <c r="Q29" s="128"/>
    </row>
    <row r="30" spans="1:17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/>
      <c r="K30" s="13"/>
      <c r="L30" s="131"/>
      <c r="M30" s="131"/>
      <c r="N30" s="128"/>
      <c r="O30" s="128"/>
      <c r="P30" s="128"/>
      <c r="Q30" s="128"/>
    </row>
    <row r="31" spans="1:17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>
        <v>0</v>
      </c>
      <c r="L31" s="131"/>
      <c r="M31" s="131"/>
      <c r="N31" s="128"/>
      <c r="O31" s="128"/>
      <c r="P31" s="128"/>
      <c r="Q31" s="128"/>
    </row>
    <row r="32" spans="1:17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127411</v>
      </c>
      <c r="K32" s="13">
        <v>124309</v>
      </c>
      <c r="L32" s="131"/>
      <c r="M32" s="131"/>
      <c r="N32" s="128"/>
      <c r="O32" s="128"/>
      <c r="P32" s="128"/>
      <c r="Q32" s="128"/>
    </row>
    <row r="33" spans="1:17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1228303</v>
      </c>
      <c r="K33" s="13">
        <v>587030</v>
      </c>
      <c r="L33" s="131"/>
      <c r="M33" s="131"/>
      <c r="N33" s="128"/>
      <c r="O33" s="128"/>
      <c r="P33" s="128"/>
      <c r="Q33" s="128"/>
    </row>
    <row r="34" spans="1:17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100000</v>
      </c>
      <c r="K34" s="13">
        <v>100000</v>
      </c>
      <c r="L34" s="131"/>
      <c r="M34" s="131"/>
      <c r="N34" s="128"/>
      <c r="O34" s="128"/>
      <c r="P34" s="128"/>
      <c r="Q34" s="128"/>
    </row>
    <row r="35" spans="1:17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  <c r="L35" s="131"/>
      <c r="M35" s="131"/>
      <c r="N35" s="128"/>
      <c r="O35" s="128"/>
      <c r="P35" s="128"/>
      <c r="Q35" s="128"/>
    </row>
    <row r="36" spans="1:17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  <c r="L36" s="131"/>
      <c r="M36" s="131"/>
      <c r="N36" s="128"/>
      <c r="O36" s="128"/>
      <c r="P36" s="128"/>
      <c r="Q36" s="128"/>
    </row>
    <row r="37" spans="1:17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  <c r="L37" s="131"/>
      <c r="M37" s="131"/>
      <c r="N37" s="128"/>
      <c r="O37" s="128"/>
      <c r="P37" s="128"/>
      <c r="Q37" s="128"/>
    </row>
    <row r="38" spans="1:17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  <c r="L38" s="131"/>
      <c r="M38" s="131"/>
      <c r="N38" s="128"/>
      <c r="O38" s="128"/>
      <c r="P38" s="128"/>
      <c r="Q38" s="128"/>
    </row>
    <row r="39" spans="1:17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  <c r="L39" s="131"/>
      <c r="M39" s="131"/>
      <c r="N39" s="128"/>
      <c r="O39" s="128"/>
      <c r="P39" s="128"/>
      <c r="Q39" s="128"/>
    </row>
    <row r="40" spans="1:17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798295</v>
      </c>
      <c r="K40" s="13">
        <v>2435097</v>
      </c>
      <c r="L40" s="131"/>
      <c r="M40" s="131"/>
      <c r="N40" s="128"/>
      <c r="O40" s="128"/>
      <c r="P40" s="128"/>
      <c r="Q40" s="128"/>
    </row>
    <row r="41" spans="1:17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564629153</v>
      </c>
      <c r="K41" s="12">
        <f>K42+K50+K57+K65</f>
        <v>548712961</v>
      </c>
      <c r="L41" s="131"/>
      <c r="M41" s="131"/>
      <c r="N41" s="128"/>
      <c r="O41" s="128"/>
      <c r="P41" s="128"/>
      <c r="Q41" s="128"/>
    </row>
    <row r="42" spans="1:17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114449561</v>
      </c>
      <c r="K42" s="12">
        <f>SUM(K43:K49)</f>
        <v>118504937</v>
      </c>
      <c r="L42" s="131"/>
      <c r="M42" s="131"/>
      <c r="N42" s="128"/>
      <c r="O42" s="128"/>
      <c r="P42" s="128"/>
      <c r="Q42" s="128"/>
    </row>
    <row r="43" spans="1:17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46099702</v>
      </c>
      <c r="K43" s="13">
        <v>44599546</v>
      </c>
      <c r="L43" s="131"/>
      <c r="M43" s="131"/>
      <c r="N43" s="128"/>
      <c r="O43" s="128"/>
      <c r="P43" s="128"/>
      <c r="Q43" s="128"/>
    </row>
    <row r="44" spans="1:17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24472219</v>
      </c>
      <c r="K44" s="13">
        <v>23280257</v>
      </c>
      <c r="L44" s="131"/>
      <c r="M44" s="131"/>
      <c r="N44" s="128"/>
      <c r="O44" s="128"/>
      <c r="P44" s="128"/>
      <c r="Q44" s="128"/>
    </row>
    <row r="45" spans="1:17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34608332</v>
      </c>
      <c r="K45" s="13">
        <v>37630409</v>
      </c>
      <c r="L45" s="131"/>
      <c r="M45" s="131"/>
      <c r="N45" s="128"/>
      <c r="O45" s="128"/>
      <c r="P45" s="128"/>
      <c r="Q45" s="128"/>
    </row>
    <row r="46" spans="1:17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8966055</v>
      </c>
      <c r="K46" s="13">
        <v>12025073</v>
      </c>
      <c r="L46" s="131"/>
      <c r="M46" s="131"/>
      <c r="N46" s="128"/>
      <c r="O46" s="128"/>
      <c r="P46" s="128"/>
      <c r="Q46" s="128"/>
    </row>
    <row r="47" spans="1:17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227393</v>
      </c>
      <c r="K47" s="13">
        <v>893792</v>
      </c>
      <c r="L47" s="131"/>
      <c r="M47" s="131"/>
      <c r="N47" s="128"/>
      <c r="O47" s="128"/>
      <c r="P47" s="128"/>
      <c r="Q47" s="128"/>
    </row>
    <row r="48" spans="1:17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75860</v>
      </c>
      <c r="K48" s="13">
        <v>75860</v>
      </c>
      <c r="L48" s="131"/>
      <c r="M48" s="131"/>
      <c r="N48" s="128"/>
      <c r="O48" s="128"/>
      <c r="P48" s="128"/>
      <c r="Q48" s="128"/>
    </row>
    <row r="49" spans="1:17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>
        <v>0</v>
      </c>
      <c r="L49" s="131"/>
      <c r="M49" s="131"/>
      <c r="N49" s="128"/>
      <c r="O49" s="128"/>
      <c r="P49" s="128"/>
      <c r="Q49" s="128"/>
    </row>
    <row r="50" spans="1:17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339118358</v>
      </c>
      <c r="K50" s="12">
        <f>SUM(K51:K56)</f>
        <v>270390804</v>
      </c>
      <c r="L50" s="131"/>
      <c r="M50" s="131"/>
      <c r="N50" s="128"/>
      <c r="O50" s="128"/>
      <c r="P50" s="128"/>
      <c r="Q50" s="128"/>
    </row>
    <row r="51" spans="1:17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72907277</v>
      </c>
      <c r="K51" s="13">
        <v>69083216</v>
      </c>
      <c r="L51" s="131"/>
      <c r="M51" s="131"/>
      <c r="N51" s="128"/>
      <c r="O51" s="128"/>
      <c r="P51" s="128"/>
      <c r="Q51" s="128"/>
    </row>
    <row r="52" spans="1:17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256530818</v>
      </c>
      <c r="K52" s="13">
        <v>192579327</v>
      </c>
      <c r="L52" s="131"/>
      <c r="M52" s="131"/>
      <c r="N52" s="128"/>
      <c r="O52" s="128"/>
      <c r="P52" s="128"/>
      <c r="Q52" s="128"/>
    </row>
    <row r="53" spans="1:17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  <c r="L53" s="131"/>
      <c r="M53" s="131"/>
      <c r="N53" s="128"/>
      <c r="O53" s="128"/>
      <c r="P53" s="128"/>
      <c r="Q53" s="128"/>
    </row>
    <row r="54" spans="1:17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6608</v>
      </c>
      <c r="K54" s="13">
        <v>29611</v>
      </c>
      <c r="L54" s="131"/>
      <c r="M54" s="131"/>
      <c r="N54" s="128"/>
      <c r="O54" s="128"/>
      <c r="P54" s="128"/>
      <c r="Q54" s="128"/>
    </row>
    <row r="55" spans="1:17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1055387</v>
      </c>
      <c r="K55" s="13">
        <v>2547313</v>
      </c>
      <c r="L55" s="131"/>
      <c r="M55" s="131"/>
      <c r="N55" s="128"/>
      <c r="O55" s="128"/>
      <c r="P55" s="128"/>
      <c r="Q55" s="128"/>
    </row>
    <row r="56" spans="1:17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f>4948405+3669863</f>
        <v>8618268</v>
      </c>
      <c r="K56" s="13">
        <v>6151337</v>
      </c>
      <c r="L56" s="131"/>
      <c r="M56" s="131"/>
      <c r="N56" s="128"/>
      <c r="O56" s="128"/>
      <c r="P56" s="128"/>
      <c r="Q56" s="128"/>
    </row>
    <row r="57" spans="1:17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22646382</v>
      </c>
      <c r="K57" s="12">
        <f>SUM(K58:K64)</f>
        <v>43533470</v>
      </c>
      <c r="L57" s="131"/>
      <c r="M57" s="131"/>
      <c r="N57" s="128"/>
      <c r="O57" s="128"/>
      <c r="P57" s="128"/>
      <c r="Q57" s="128"/>
    </row>
    <row r="58" spans="1:17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>
        <v>0</v>
      </c>
      <c r="L58" s="131"/>
      <c r="M58" s="131"/>
      <c r="N58" s="128"/>
      <c r="O58" s="128"/>
      <c r="P58" s="128"/>
      <c r="Q58" s="128"/>
    </row>
    <row r="59" spans="1:17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/>
      <c r="K59" s="13">
        <v>34562790</v>
      </c>
      <c r="L59" s="131"/>
      <c r="M59" s="131"/>
      <c r="N59" s="128"/>
      <c r="O59" s="128"/>
      <c r="P59" s="128"/>
      <c r="Q59" s="128"/>
    </row>
    <row r="60" spans="1:17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  <c r="L60" s="131"/>
      <c r="M60" s="131"/>
      <c r="N60" s="128"/>
      <c r="O60" s="128"/>
      <c r="P60" s="128"/>
      <c r="Q60" s="128"/>
    </row>
    <row r="61" spans="1:17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>
        <v>0</v>
      </c>
      <c r="L61" s="131"/>
      <c r="M61" s="131"/>
      <c r="N61" s="128"/>
      <c r="O61" s="128"/>
      <c r="P61" s="128"/>
      <c r="Q61" s="128"/>
    </row>
    <row r="62" spans="1:17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>
        <v>0</v>
      </c>
      <c r="L62" s="131"/>
      <c r="M62" s="131"/>
      <c r="N62" s="128"/>
      <c r="O62" s="128"/>
      <c r="P62" s="128"/>
      <c r="Q62" s="128"/>
    </row>
    <row r="63" spans="1:17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22646382</v>
      </c>
      <c r="K63" s="13">
        <v>8970680</v>
      </c>
      <c r="L63" s="131"/>
      <c r="M63" s="131"/>
      <c r="N63" s="128"/>
      <c r="O63" s="128"/>
      <c r="P63" s="128"/>
      <c r="Q63" s="128"/>
    </row>
    <row r="64" spans="1:17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/>
      <c r="K64" s="13"/>
      <c r="L64" s="131"/>
      <c r="M64" s="131"/>
      <c r="N64" s="128"/>
      <c r="O64" s="128"/>
      <c r="P64" s="128"/>
      <c r="Q64" s="128"/>
    </row>
    <row r="65" spans="1:17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88414852</v>
      </c>
      <c r="K65" s="13">
        <v>116283750</v>
      </c>
      <c r="L65" s="131"/>
      <c r="M65" s="131"/>
      <c r="N65" s="128"/>
      <c r="O65" s="128"/>
      <c r="P65" s="128"/>
      <c r="Q65" s="128"/>
    </row>
    <row r="66" spans="1:17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f>3669863*0</f>
        <v>0</v>
      </c>
      <c r="K66" s="13"/>
      <c r="L66" s="131"/>
      <c r="M66" s="131"/>
      <c r="N66" s="128"/>
      <c r="O66" s="128"/>
      <c r="P66" s="128"/>
      <c r="Q66" s="128"/>
    </row>
    <row r="67" spans="1:17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1779934384</v>
      </c>
      <c r="K67" s="12">
        <f>K8+K9+K41+K66</f>
        <v>1726882105</v>
      </c>
      <c r="L67" s="131"/>
      <c r="M67" s="131"/>
      <c r="N67" s="128"/>
      <c r="O67" s="128"/>
      <c r="P67" s="128"/>
      <c r="Q67" s="128"/>
    </row>
    <row r="68" spans="1:17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  <c r="L68" s="131"/>
      <c r="M68" s="131"/>
      <c r="N68" s="128"/>
      <c r="O68" s="128"/>
      <c r="P68" s="128"/>
      <c r="Q68" s="128"/>
    </row>
    <row r="69" spans="1:17" ht="12.75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  <c r="L69" s="131"/>
      <c r="M69" s="131"/>
      <c r="N69" s="128"/>
      <c r="O69" s="128"/>
      <c r="P69" s="128"/>
      <c r="Q69" s="128"/>
    </row>
    <row r="70" spans="1:17" ht="12.75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1377357275</v>
      </c>
      <c r="K70" s="20">
        <f>K71+K72+K73+K79+K80+K83+K86</f>
        <v>1417698272</v>
      </c>
      <c r="L70" s="131"/>
      <c r="M70" s="131"/>
      <c r="N70" s="128"/>
      <c r="O70" s="128"/>
      <c r="P70" s="128"/>
      <c r="Q70" s="128"/>
    </row>
    <row r="71" spans="1:17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300000000</v>
      </c>
      <c r="K71" s="13">
        <v>300000000</v>
      </c>
      <c r="L71" s="131"/>
      <c r="M71" s="131"/>
      <c r="N71" s="128"/>
      <c r="O71" s="128"/>
      <c r="P71" s="128"/>
      <c r="Q71" s="128"/>
    </row>
    <row r="72" spans="1:17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  <c r="L72" s="131"/>
      <c r="M72" s="131"/>
      <c r="N72" s="128"/>
      <c r="O72" s="128"/>
      <c r="P72" s="128"/>
      <c r="Q72" s="128"/>
    </row>
    <row r="73" spans="1:17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15000000</v>
      </c>
      <c r="K73" s="12">
        <f>K74+K75-K76+K77+K78</f>
        <v>15000000</v>
      </c>
      <c r="L73" s="131"/>
      <c r="M73" s="131"/>
      <c r="N73" s="128"/>
      <c r="O73" s="128"/>
      <c r="P73" s="128"/>
      <c r="Q73" s="128"/>
    </row>
    <row r="74" spans="1:17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15000000</v>
      </c>
      <c r="K74" s="13">
        <v>15000000</v>
      </c>
      <c r="L74" s="131"/>
      <c r="M74" s="131"/>
      <c r="N74" s="128"/>
      <c r="O74" s="128"/>
      <c r="P74" s="128"/>
      <c r="Q74" s="128"/>
    </row>
    <row r="75" spans="1:17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86680</v>
      </c>
      <c r="K75" s="13">
        <v>86680</v>
      </c>
      <c r="L75" s="131"/>
      <c r="M75" s="131"/>
      <c r="N75" s="128"/>
      <c r="O75" s="128"/>
      <c r="P75" s="128"/>
      <c r="Q75" s="128"/>
    </row>
    <row r="76" spans="1:17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86680</v>
      </c>
      <c r="K76" s="13">
        <v>86680</v>
      </c>
      <c r="L76" s="131"/>
      <c r="M76" s="131"/>
      <c r="N76" s="128"/>
      <c r="O76" s="128"/>
      <c r="P76" s="128"/>
      <c r="Q76" s="128"/>
    </row>
    <row r="77" spans="1:17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  <c r="L77" s="131"/>
      <c r="M77" s="131"/>
      <c r="N77" s="128"/>
      <c r="O77" s="128"/>
      <c r="P77" s="128"/>
      <c r="Q77" s="128"/>
    </row>
    <row r="78" spans="1:17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/>
      <c r="K78" s="13"/>
      <c r="L78" s="131"/>
      <c r="M78" s="131"/>
      <c r="N78" s="128"/>
      <c r="O78" s="128"/>
      <c r="P78" s="128"/>
      <c r="Q78" s="128"/>
    </row>
    <row r="79" spans="1:17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  <c r="L79" s="131"/>
      <c r="M79" s="131"/>
      <c r="N79" s="128"/>
      <c r="O79" s="128"/>
      <c r="P79" s="128"/>
      <c r="Q79" s="128"/>
    </row>
    <row r="80" spans="1:17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918882659</v>
      </c>
      <c r="K80" s="12">
        <f>K81-K82</f>
        <v>1062357275</v>
      </c>
      <c r="L80" s="131"/>
      <c r="M80" s="131"/>
      <c r="N80" s="128"/>
      <c r="O80" s="128"/>
      <c r="P80" s="128"/>
      <c r="Q80" s="128"/>
    </row>
    <row r="81" spans="1:17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918882659</v>
      </c>
      <c r="K81" s="13">
        <v>1062357275</v>
      </c>
      <c r="L81" s="131"/>
      <c r="M81" s="131"/>
      <c r="N81" s="128"/>
      <c r="O81" s="128"/>
      <c r="P81" s="128"/>
      <c r="Q81" s="128"/>
    </row>
    <row r="82" spans="1:17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  <c r="L82" s="131"/>
      <c r="M82" s="131"/>
      <c r="N82" s="128"/>
      <c r="O82" s="128"/>
      <c r="P82" s="128"/>
      <c r="Q82" s="128"/>
    </row>
    <row r="83" spans="1:17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143474616</v>
      </c>
      <c r="K83" s="12">
        <f>K84-K85</f>
        <v>40340997</v>
      </c>
      <c r="L83" s="131"/>
      <c r="M83" s="131"/>
      <c r="N83" s="128"/>
      <c r="O83" s="128"/>
      <c r="P83" s="128"/>
      <c r="Q83" s="128"/>
    </row>
    <row r="84" spans="1:17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143474616</v>
      </c>
      <c r="K84" s="13">
        <v>40340997</v>
      </c>
      <c r="L84" s="131"/>
      <c r="M84" s="131"/>
      <c r="N84" s="128"/>
      <c r="O84" s="128"/>
      <c r="P84" s="128"/>
      <c r="Q84" s="128"/>
    </row>
    <row r="85" spans="1:17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  <c r="L85" s="131"/>
      <c r="M85" s="131"/>
      <c r="N85" s="128"/>
      <c r="O85" s="128"/>
      <c r="P85" s="128"/>
      <c r="Q85" s="128"/>
    </row>
    <row r="86" spans="1:17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  <c r="L86" s="131"/>
      <c r="M86" s="131"/>
      <c r="N86" s="128"/>
      <c r="O86" s="128"/>
      <c r="P86" s="128"/>
      <c r="Q86" s="128"/>
    </row>
    <row r="87" spans="1:17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12201294</v>
      </c>
      <c r="K87" s="12">
        <f>SUM(K88:K90)</f>
        <v>9798607</v>
      </c>
      <c r="L87" s="131"/>
      <c r="M87" s="131"/>
      <c r="N87" s="128"/>
      <c r="O87" s="128"/>
      <c r="P87" s="128"/>
      <c r="Q87" s="128"/>
    </row>
    <row r="88" spans="1:17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4675165</v>
      </c>
      <c r="K88" s="13">
        <v>4884197</v>
      </c>
      <c r="L88" s="131"/>
      <c r="M88" s="131"/>
      <c r="N88" s="128"/>
      <c r="O88" s="128"/>
      <c r="P88" s="128"/>
      <c r="Q88" s="128"/>
    </row>
    <row r="89" spans="1:17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  <c r="L89" s="131"/>
      <c r="M89" s="131"/>
      <c r="N89" s="128"/>
      <c r="O89" s="128"/>
      <c r="P89" s="128"/>
      <c r="Q89" s="128"/>
    </row>
    <row r="90" spans="1:17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7526129</v>
      </c>
      <c r="K90" s="13">
        <v>4914410</v>
      </c>
      <c r="L90" s="131"/>
      <c r="M90" s="131"/>
      <c r="N90" s="128"/>
      <c r="O90" s="128"/>
      <c r="P90" s="128"/>
      <c r="Q90" s="128"/>
    </row>
    <row r="91" spans="1:17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216967</v>
      </c>
      <c r="K91" s="12">
        <f>SUM(K92:K100)</f>
        <v>32164229</v>
      </c>
      <c r="L91" s="131"/>
      <c r="M91" s="131"/>
      <c r="N91" s="128"/>
      <c r="O91" s="128"/>
      <c r="P91" s="128"/>
      <c r="Q91" s="128"/>
    </row>
    <row r="92" spans="1:17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>
        <v>32000000</v>
      </c>
      <c r="L92" s="131"/>
      <c r="M92" s="131"/>
      <c r="N92" s="128"/>
      <c r="O92" s="128"/>
      <c r="P92" s="128"/>
      <c r="Q92" s="128"/>
    </row>
    <row r="93" spans="1:17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/>
      <c r="K93" s="13"/>
      <c r="L93" s="131"/>
      <c r="M93" s="131"/>
      <c r="N93" s="128"/>
      <c r="O93" s="128"/>
      <c r="P93" s="128"/>
      <c r="Q93" s="128"/>
    </row>
    <row r="94" spans="1:17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/>
      <c r="K94" s="13"/>
      <c r="L94" s="131"/>
      <c r="M94" s="131"/>
      <c r="N94" s="128"/>
      <c r="O94" s="128"/>
      <c r="P94" s="128"/>
      <c r="Q94" s="128"/>
    </row>
    <row r="95" spans="1:17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  <c r="L95" s="131"/>
      <c r="M95" s="131"/>
      <c r="N95" s="128"/>
      <c r="O95" s="128"/>
      <c r="P95" s="128"/>
      <c r="Q95" s="128"/>
    </row>
    <row r="96" spans="1:17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  <c r="L96" s="131"/>
      <c r="M96" s="131"/>
      <c r="N96" s="128"/>
      <c r="O96" s="128"/>
      <c r="P96" s="128"/>
      <c r="Q96" s="128"/>
    </row>
    <row r="97" spans="1:17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  <c r="L97" s="131"/>
      <c r="M97" s="131"/>
      <c r="N97" s="128"/>
      <c r="O97" s="128"/>
      <c r="P97" s="128"/>
      <c r="Q97" s="128"/>
    </row>
    <row r="98" spans="1:17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  <c r="L98" s="131"/>
      <c r="M98" s="131"/>
      <c r="N98" s="128"/>
      <c r="O98" s="128"/>
      <c r="P98" s="128"/>
      <c r="Q98" s="128"/>
    </row>
    <row r="99" spans="1:17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216967</v>
      </c>
      <c r="K99" s="13">
        <v>164229</v>
      </c>
      <c r="L99" s="131"/>
      <c r="M99" s="131"/>
      <c r="N99" s="128"/>
      <c r="O99" s="128"/>
      <c r="P99" s="128"/>
      <c r="Q99" s="128"/>
    </row>
    <row r="100" spans="1:17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  <c r="L100" s="131"/>
      <c r="M100" s="131"/>
      <c r="N100" s="128"/>
      <c r="O100" s="128"/>
      <c r="P100" s="128"/>
      <c r="Q100" s="128"/>
    </row>
    <row r="101" spans="1:17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390158848</v>
      </c>
      <c r="K101" s="12">
        <f>SUM(K102:K113)</f>
        <v>267220997</v>
      </c>
      <c r="L101" s="131"/>
      <c r="M101" s="131"/>
      <c r="N101" s="128"/>
      <c r="O101" s="128"/>
      <c r="P101" s="128"/>
      <c r="Q101" s="128"/>
    </row>
    <row r="102" spans="1:17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f>48432162+79498497</f>
        <v>127930659</v>
      </c>
      <c r="K102" s="13">
        <v>47740582</v>
      </c>
      <c r="L102" s="131"/>
      <c r="M102" s="131"/>
      <c r="N102" s="128"/>
      <c r="O102" s="128"/>
      <c r="P102" s="128"/>
      <c r="Q102" s="128"/>
    </row>
    <row r="103" spans="1:17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105268</v>
      </c>
      <c r="K103" s="13">
        <v>105268</v>
      </c>
      <c r="L103" s="131"/>
      <c r="M103" s="131"/>
      <c r="N103" s="128"/>
      <c r="O103" s="128"/>
      <c r="P103" s="128"/>
      <c r="Q103" s="128"/>
    </row>
    <row r="104" spans="1:17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/>
      <c r="K104" s="13">
        <v>0</v>
      </c>
      <c r="L104" s="131"/>
      <c r="M104" s="131"/>
      <c r="N104" s="128"/>
      <c r="O104" s="128"/>
      <c r="P104" s="128"/>
      <c r="Q104" s="128"/>
    </row>
    <row r="105" spans="1:17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/>
      <c r="K105" s="13">
        <v>0</v>
      </c>
      <c r="L105" s="131"/>
      <c r="M105" s="131"/>
      <c r="N105" s="128"/>
      <c r="O105" s="128"/>
      <c r="P105" s="128"/>
      <c r="Q105" s="128"/>
    </row>
    <row r="106" spans="1:17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135755329</v>
      </c>
      <c r="K106" s="13">
        <v>145182108</v>
      </c>
      <c r="L106" s="131"/>
      <c r="M106" s="131"/>
      <c r="N106" s="128"/>
      <c r="O106" s="128"/>
      <c r="P106" s="128"/>
      <c r="Q106" s="128"/>
    </row>
    <row r="107" spans="1:17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>
        <v>0</v>
      </c>
      <c r="L107" s="131"/>
      <c r="M107" s="131"/>
      <c r="N107" s="128"/>
      <c r="O107" s="128"/>
      <c r="P107" s="128"/>
      <c r="Q107" s="128"/>
    </row>
    <row r="108" spans="1:17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  <c r="L108" s="131"/>
      <c r="M108" s="131"/>
      <c r="N108" s="128"/>
      <c r="O108" s="128"/>
      <c r="P108" s="128"/>
      <c r="Q108" s="128"/>
    </row>
    <row r="109" spans="1:17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17002619</v>
      </c>
      <c r="K109" s="13">
        <v>18883286</v>
      </c>
      <c r="L109" s="131"/>
      <c r="M109" s="131"/>
      <c r="N109" s="128"/>
      <c r="O109" s="128"/>
      <c r="P109" s="128"/>
      <c r="Q109" s="128"/>
    </row>
    <row r="110" spans="1:17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f>11279203+1198632</f>
        <v>12477835</v>
      </c>
      <c r="K110" s="13">
        <v>7414825</v>
      </c>
      <c r="L110" s="131"/>
      <c r="M110" s="131"/>
      <c r="N110" s="128"/>
      <c r="O110" s="128"/>
      <c r="P110" s="128"/>
      <c r="Q110" s="128"/>
    </row>
    <row r="111" spans="1:17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74058</v>
      </c>
      <c r="K111" s="13">
        <v>74058</v>
      </c>
      <c r="L111" s="131"/>
      <c r="M111" s="131"/>
      <c r="N111" s="128"/>
      <c r="O111" s="128"/>
      <c r="P111" s="128"/>
      <c r="Q111" s="128"/>
    </row>
    <row r="112" spans="1:17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>
        <v>0</v>
      </c>
      <c r="L112" s="131"/>
      <c r="M112" s="131"/>
      <c r="N112" s="128"/>
      <c r="O112" s="128"/>
      <c r="P112" s="128"/>
      <c r="Q112" s="128"/>
    </row>
    <row r="113" spans="1:17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f>73969994+22843086</f>
        <v>96813080</v>
      </c>
      <c r="K113" s="13">
        <v>47820870</v>
      </c>
      <c r="L113" s="131"/>
      <c r="M113" s="131"/>
      <c r="N113" s="128"/>
      <c r="O113" s="128"/>
      <c r="P113" s="128"/>
      <c r="Q113" s="128"/>
    </row>
    <row r="114" spans="1:17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f>24041718-1198632-22843086</f>
        <v>0</v>
      </c>
      <c r="K114" s="13"/>
      <c r="L114" s="131"/>
      <c r="M114" s="131"/>
      <c r="N114" s="128"/>
      <c r="O114" s="128"/>
      <c r="P114" s="128"/>
      <c r="Q114" s="128"/>
    </row>
    <row r="115" spans="1:17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1779934384</v>
      </c>
      <c r="K115" s="12">
        <f>K70+K87+K91+K101+K114</f>
        <v>1726882105</v>
      </c>
      <c r="L115" s="131"/>
      <c r="M115" s="131"/>
      <c r="N115" s="128"/>
      <c r="O115" s="128"/>
      <c r="P115" s="128"/>
      <c r="Q115" s="128"/>
    </row>
    <row r="116" spans="1:17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  <c r="L116" s="131"/>
      <c r="M116" s="131"/>
      <c r="N116" s="128"/>
      <c r="O116" s="128"/>
      <c r="P116" s="128"/>
      <c r="Q116" s="128"/>
    </row>
    <row r="117" spans="1:15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  <c r="L117" s="131"/>
      <c r="M117" s="131"/>
      <c r="N117" s="128"/>
      <c r="O117" s="128"/>
    </row>
    <row r="118" spans="1:15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  <c r="L118" s="131"/>
      <c r="M118" s="131"/>
      <c r="N118" s="128"/>
      <c r="O118" s="128"/>
    </row>
    <row r="119" spans="1:15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  <c r="L119" s="131"/>
      <c r="M119" s="131"/>
      <c r="N119" s="128"/>
      <c r="O119" s="128"/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Zeros="0" view="pageBreakPreview" zoomScale="110" zoomScaleSheetLayoutView="110" zoomScalePageLayoutView="0" workbookViewId="0" topLeftCell="A21">
      <selection activeCell="J49" sqref="J49:K49"/>
    </sheetView>
  </sheetViews>
  <sheetFormatPr defaultColWidth="9.140625" defaultRowHeight="12.75"/>
  <cols>
    <col min="1" max="8" width="7.7109375" style="0" customWidth="1"/>
    <col min="10" max="11" width="12.7109375" style="0" customWidth="1"/>
    <col min="12" max="12" width="12.8515625" style="0" bestFit="1" customWidth="1"/>
    <col min="13" max="13" width="13.28125" style="0" customWidth="1"/>
    <col min="15" max="15" width="10.28125" style="0" customWidth="1"/>
  </cols>
  <sheetData>
    <row r="1" spans="1:11" ht="12.75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344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7" t="s">
        <v>325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7" t="s">
        <v>290</v>
      </c>
      <c r="J5" s="79" t="s">
        <v>156</v>
      </c>
      <c r="K5" s="79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5" ht="12.75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1622784033</v>
      </c>
      <c r="K7" s="20">
        <f>SUM(K8:K9)</f>
        <v>1775230135</v>
      </c>
      <c r="L7" s="128"/>
      <c r="M7" s="128"/>
      <c r="N7" s="128"/>
      <c r="O7" s="128"/>
    </row>
    <row r="8" spans="1:15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1603419117</v>
      </c>
      <c r="K8" s="13">
        <v>1761292517</v>
      </c>
      <c r="L8" s="128"/>
      <c r="M8" s="128"/>
      <c r="N8" s="128"/>
      <c r="O8" s="128"/>
    </row>
    <row r="9" spans="1:15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19364916</v>
      </c>
      <c r="K9" s="13">
        <v>13937618</v>
      </c>
      <c r="L9" s="128"/>
      <c r="M9" s="128"/>
      <c r="N9" s="128"/>
      <c r="O9" s="128"/>
    </row>
    <row r="10" spans="1:15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1576886440</v>
      </c>
      <c r="K10" s="12">
        <f>K11+K12+K16+K20+K21+K22+K25+K26</f>
        <v>1745626990</v>
      </c>
      <c r="L10" s="128"/>
      <c r="M10" s="128"/>
      <c r="N10" s="128"/>
      <c r="O10" s="128"/>
    </row>
    <row r="11" spans="1:15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5831830</v>
      </c>
      <c r="K11" s="13">
        <v>-1830115</v>
      </c>
      <c r="L11" s="128"/>
      <c r="M11" s="128"/>
      <c r="N11" s="128"/>
      <c r="O11" s="128"/>
    </row>
    <row r="12" spans="1:15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1318150161</v>
      </c>
      <c r="K12" s="12">
        <f>SUM(K13:K15)</f>
        <v>1456271911</v>
      </c>
      <c r="L12" s="128"/>
      <c r="M12" s="128"/>
      <c r="N12" s="128"/>
      <c r="O12" s="128"/>
    </row>
    <row r="13" spans="1:15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677218397</v>
      </c>
      <c r="K13" s="13">
        <v>722264367</v>
      </c>
      <c r="L13" s="128"/>
      <c r="M13" s="128"/>
      <c r="N13" s="128"/>
      <c r="O13" s="128"/>
    </row>
    <row r="14" spans="1:15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440318241</v>
      </c>
      <c r="K14" s="13">
        <v>529421055</v>
      </c>
      <c r="L14" s="128"/>
      <c r="M14" s="128"/>
      <c r="N14" s="128"/>
      <c r="O14" s="128"/>
    </row>
    <row r="15" spans="1:15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200613523</v>
      </c>
      <c r="K15" s="13">
        <v>204586489</v>
      </c>
      <c r="L15" s="128"/>
      <c r="M15" s="128"/>
      <c r="N15" s="128"/>
      <c r="O15" s="128"/>
    </row>
    <row r="16" spans="1:15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175291488</v>
      </c>
      <c r="K16" s="12">
        <f>SUM(K17:K19)</f>
        <v>181916691</v>
      </c>
      <c r="L16" s="128"/>
      <c r="M16" s="128"/>
      <c r="N16" s="128"/>
      <c r="O16" s="128"/>
    </row>
    <row r="17" spans="1:15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106042545</v>
      </c>
      <c r="K17" s="13">
        <v>113084231</v>
      </c>
      <c r="L17" s="128"/>
      <c r="M17" s="128"/>
      <c r="N17" s="128"/>
      <c r="O17" s="128"/>
    </row>
    <row r="18" spans="1:15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44803821</v>
      </c>
      <c r="K18" s="13">
        <v>43932664</v>
      </c>
      <c r="L18" s="128"/>
      <c r="M18" s="128"/>
      <c r="N18" s="128"/>
      <c r="O18" s="128"/>
    </row>
    <row r="19" spans="1:15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24445122</v>
      </c>
      <c r="K19" s="13">
        <v>24899796</v>
      </c>
      <c r="L19" s="128"/>
      <c r="M19" s="128"/>
      <c r="N19" s="128"/>
      <c r="O19" s="128"/>
    </row>
    <row r="20" spans="1:15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33297637</v>
      </c>
      <c r="K20" s="13">
        <v>34089495</v>
      </c>
      <c r="L20" s="128"/>
      <c r="M20" s="128"/>
      <c r="N20" s="128"/>
      <c r="O20" s="128"/>
    </row>
    <row r="21" spans="1:15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36660819</v>
      </c>
      <c r="K21" s="13">
        <v>37791752</v>
      </c>
      <c r="L21" s="128"/>
      <c r="M21" s="128"/>
      <c r="N21" s="128"/>
      <c r="O21" s="128"/>
    </row>
    <row r="22" spans="1:15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1001234</v>
      </c>
      <c r="K22" s="12">
        <f>SUM(K23:K24)</f>
        <v>30156604</v>
      </c>
      <c r="L22" s="128"/>
      <c r="M22" s="128"/>
      <c r="N22" s="128"/>
      <c r="O22" s="128"/>
    </row>
    <row r="23" spans="1:15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/>
      <c r="K23" s="13"/>
      <c r="L23" s="128"/>
      <c r="M23" s="128"/>
      <c r="N23" s="128"/>
      <c r="O23" s="128"/>
    </row>
    <row r="24" spans="1:15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1001234</v>
      </c>
      <c r="K24" s="13">
        <v>30156604</v>
      </c>
      <c r="L24" s="128"/>
      <c r="M24" s="128"/>
      <c r="N24" s="128"/>
      <c r="O24" s="128"/>
    </row>
    <row r="25" spans="1:15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3695453</v>
      </c>
      <c r="K25" s="13">
        <v>3026112</v>
      </c>
      <c r="L25" s="128"/>
      <c r="M25" s="128"/>
      <c r="N25" s="128"/>
      <c r="O25" s="128"/>
    </row>
    <row r="26" spans="1:15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2957818</v>
      </c>
      <c r="K26" s="13">
        <v>4204540</v>
      </c>
      <c r="L26" s="128"/>
      <c r="M26" s="128"/>
      <c r="N26" s="128"/>
      <c r="O26" s="128"/>
    </row>
    <row r="27" spans="1:15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113148529</v>
      </c>
      <c r="K27" s="12">
        <f>SUM(K28:K32)</f>
        <v>19316747</v>
      </c>
      <c r="L27" s="128"/>
      <c r="M27" s="128"/>
      <c r="N27" s="128"/>
      <c r="O27" s="128"/>
    </row>
    <row r="28" spans="1:15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112609001</v>
      </c>
      <c r="K28" s="13">
        <v>18968847</v>
      </c>
      <c r="L28" s="128"/>
      <c r="M28" s="128"/>
      <c r="N28" s="128"/>
      <c r="O28" s="128"/>
    </row>
    <row r="29" spans="1:15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539026</v>
      </c>
      <c r="K29" s="13">
        <v>347900</v>
      </c>
      <c r="L29" s="128"/>
      <c r="M29" s="128"/>
      <c r="N29" s="128"/>
      <c r="O29" s="128"/>
    </row>
    <row r="30" spans="1:15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  <c r="L30" s="128"/>
      <c r="N30" s="128"/>
      <c r="O30" s="128"/>
    </row>
    <row r="31" spans="1:15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  <c r="L31" s="128"/>
      <c r="N31" s="128"/>
      <c r="O31" s="128"/>
    </row>
    <row r="32" spans="1:15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502</v>
      </c>
      <c r="K32" s="13">
        <v>0</v>
      </c>
      <c r="L32" s="128"/>
      <c r="N32" s="128"/>
      <c r="O32" s="128"/>
    </row>
    <row r="33" spans="1:15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3885671</v>
      </c>
      <c r="K33" s="12">
        <f>SUM(K34:K37)</f>
        <v>2118463</v>
      </c>
      <c r="L33" s="128"/>
      <c r="M33" s="128"/>
      <c r="N33" s="128"/>
      <c r="O33" s="128"/>
    </row>
    <row r="34" spans="1:15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3792306</v>
      </c>
      <c r="K34" s="13">
        <v>2093990</v>
      </c>
      <c r="L34" s="128"/>
      <c r="M34" s="128"/>
      <c r="N34" s="128"/>
      <c r="O34" s="128"/>
    </row>
    <row r="35" spans="1:15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93365</v>
      </c>
      <c r="K35" s="13">
        <v>24473</v>
      </c>
      <c r="L35" s="128"/>
      <c r="M35" s="128"/>
      <c r="N35" s="128"/>
      <c r="O35" s="128"/>
    </row>
    <row r="36" spans="1:15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  <c r="L36" s="128"/>
      <c r="N36" s="128"/>
      <c r="O36" s="128"/>
    </row>
    <row r="37" spans="1:15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  <c r="L37" s="128"/>
      <c r="N37" s="128"/>
      <c r="O37" s="128"/>
    </row>
    <row r="38" spans="1:15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  <c r="L38" s="128"/>
      <c r="N38" s="128"/>
      <c r="O38" s="128"/>
    </row>
    <row r="39" spans="1:15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  <c r="L39" s="128"/>
      <c r="N39" s="128"/>
      <c r="O39" s="128"/>
    </row>
    <row r="40" spans="1:15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  <c r="L40" s="128"/>
      <c r="N40" s="128"/>
      <c r="O40" s="128"/>
    </row>
    <row r="41" spans="1:15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  <c r="L41" s="128"/>
      <c r="N41" s="128"/>
      <c r="O41" s="128"/>
    </row>
    <row r="42" spans="1:15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1735932562</v>
      </c>
      <c r="K42" s="12">
        <f>K7+K27+K38+K40</f>
        <v>1794546882</v>
      </c>
      <c r="L42" s="128"/>
      <c r="M42" s="128"/>
      <c r="N42" s="128"/>
      <c r="O42" s="128"/>
    </row>
    <row r="43" spans="1:15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1580772111</v>
      </c>
      <c r="K43" s="12">
        <f>K10+K33+K39+K41</f>
        <v>1747745453</v>
      </c>
      <c r="L43" s="128"/>
      <c r="M43" s="128"/>
      <c r="N43" s="128"/>
      <c r="O43" s="128"/>
    </row>
    <row r="44" spans="1:15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155160451</v>
      </c>
      <c r="K44" s="12">
        <f>K42-K43</f>
        <v>46801429</v>
      </c>
      <c r="L44" s="128"/>
      <c r="M44" s="128"/>
      <c r="N44" s="128"/>
      <c r="O44" s="128"/>
    </row>
    <row r="45" spans="1:15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155160451</v>
      </c>
      <c r="K45" s="12">
        <f>IF(K42&gt;K43,K42-K43,0)</f>
        <v>46801429</v>
      </c>
      <c r="L45" s="128"/>
      <c r="M45" s="128"/>
      <c r="N45" s="128"/>
      <c r="O45" s="128"/>
    </row>
    <row r="46" spans="1:15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  <c r="L46" s="128"/>
      <c r="M46" s="128"/>
      <c r="N46" s="128"/>
      <c r="O46" s="128"/>
    </row>
    <row r="47" spans="1:15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11685835</v>
      </c>
      <c r="K47" s="13">
        <v>6460432</v>
      </c>
      <c r="L47" s="128"/>
      <c r="M47" s="128"/>
      <c r="N47" s="128"/>
      <c r="O47" s="128"/>
    </row>
    <row r="48" spans="1:15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143474616</v>
      </c>
      <c r="K48" s="12">
        <f>K44-K47</f>
        <v>40340997</v>
      </c>
      <c r="L48" s="128"/>
      <c r="M48" s="128"/>
      <c r="N48" s="128"/>
      <c r="O48" s="128"/>
    </row>
    <row r="49" spans="1:15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143474616</v>
      </c>
      <c r="K49" s="12">
        <f>IF(K48&gt;0,K48,0)</f>
        <v>40340997</v>
      </c>
      <c r="L49" s="128"/>
      <c r="M49" s="128"/>
      <c r="N49" s="128"/>
      <c r="O49" s="128"/>
    </row>
    <row r="50" spans="1:15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0</v>
      </c>
      <c r="K50" s="18">
        <f>IF(K48&lt;0,-K48,0)</f>
        <v>0</v>
      </c>
      <c r="N50" s="128"/>
      <c r="O50" s="128"/>
    </row>
    <row r="51" spans="1:15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  <c r="N51" s="128"/>
      <c r="O51" s="128"/>
    </row>
    <row r="52" spans="1:15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  <c r="N52" s="128"/>
      <c r="O52" s="128"/>
    </row>
    <row r="53" spans="1:15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  <c r="N53" s="128"/>
      <c r="O53" s="128"/>
    </row>
    <row r="54" spans="1:15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  <c r="N54" s="128"/>
      <c r="O54" s="128"/>
    </row>
    <row r="55" spans="1:15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  <c r="N55" s="128"/>
      <c r="O55" s="128"/>
    </row>
    <row r="56" spans="1:15" ht="12.75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f>+J49</f>
        <v>143474616</v>
      </c>
      <c r="K56" s="11">
        <f>+K49</f>
        <v>40340997</v>
      </c>
      <c r="L56" s="128"/>
      <c r="M56" s="128"/>
      <c r="N56" s="128"/>
      <c r="O56" s="128"/>
    </row>
    <row r="57" spans="1:15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  <c r="N57" s="128"/>
      <c r="O57" s="128"/>
    </row>
    <row r="58" spans="1:15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  <c r="N58" s="128"/>
      <c r="O58" s="128"/>
    </row>
    <row r="59" spans="1:15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  <c r="N59" s="128"/>
      <c r="O59" s="128"/>
    </row>
    <row r="60" spans="1:15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  <c r="N60" s="128"/>
      <c r="O60" s="128"/>
    </row>
    <row r="61" spans="1:15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  <c r="N61" s="128"/>
      <c r="O61" s="128"/>
    </row>
    <row r="62" spans="1:15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  <c r="N62" s="128"/>
      <c r="O62" s="128"/>
    </row>
    <row r="63" spans="1:15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  <c r="N63" s="128"/>
      <c r="O63" s="128"/>
    </row>
    <row r="64" spans="1:15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  <c r="N64" s="128"/>
      <c r="O64" s="128"/>
    </row>
    <row r="65" spans="1:15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  <c r="N65" s="128"/>
      <c r="O65" s="128"/>
    </row>
    <row r="66" spans="1:15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  <c r="N66" s="128"/>
      <c r="O66" s="128"/>
    </row>
    <row r="67" spans="1:15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143474616</v>
      </c>
      <c r="K67" s="18">
        <f>K56+K66</f>
        <v>40340997</v>
      </c>
      <c r="L67" s="128"/>
      <c r="M67" s="128"/>
      <c r="N67" s="128"/>
      <c r="O67" s="128"/>
    </row>
    <row r="68" spans="1:15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  <c r="N68" s="128"/>
      <c r="O68" s="128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showZeros="0" view="pageBreakPreview" zoomScale="110" zoomScaleSheetLayoutView="110" zoomScalePageLayoutView="0" workbookViewId="0" topLeftCell="A1">
      <selection activeCell="M35" sqref="M35"/>
    </sheetView>
  </sheetViews>
  <sheetFormatPr defaultColWidth="9.140625" defaultRowHeight="12.75"/>
  <cols>
    <col min="1" max="9" width="8.7109375" style="0" customWidth="1"/>
    <col min="10" max="11" width="12.7109375" style="0" customWidth="1"/>
    <col min="12" max="12" width="12.00390625" style="0" bestFit="1" customWidth="1"/>
    <col min="13" max="13" width="12.710937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345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1" t="s">
        <v>325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7" t="s">
        <v>290</v>
      </c>
      <c r="J5" s="88" t="s">
        <v>156</v>
      </c>
      <c r="K5" s="88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9">
        <v>2</v>
      </c>
      <c r="J6" s="90" t="s">
        <v>294</v>
      </c>
      <c r="K6" s="90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5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155160451</v>
      </c>
      <c r="K8" s="13">
        <v>46801429</v>
      </c>
      <c r="L8" s="128"/>
      <c r="M8" s="128"/>
      <c r="N8" s="128"/>
      <c r="O8" s="128"/>
    </row>
    <row r="9" spans="1:15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33297637</v>
      </c>
      <c r="K9" s="13">
        <v>34089495</v>
      </c>
      <c r="L9" s="128"/>
      <c r="M9" s="128"/>
      <c r="N9" s="128"/>
      <c r="O9" s="128"/>
    </row>
    <row r="10" spans="1:15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20102675</v>
      </c>
      <c r="K10" s="13"/>
      <c r="L10" s="128"/>
      <c r="M10" s="128"/>
      <c r="N10" s="128"/>
      <c r="O10" s="128"/>
    </row>
    <row r="11" spans="1:15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6437079</v>
      </c>
      <c r="K11" s="13">
        <v>38675174</v>
      </c>
      <c r="L11" s="128"/>
      <c r="M11" s="128"/>
      <c r="N11" s="128"/>
      <c r="O11" s="128"/>
    </row>
    <row r="12" spans="1:15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6205184</v>
      </c>
      <c r="K12" s="13"/>
      <c r="L12" s="128"/>
      <c r="M12" s="128"/>
      <c r="N12" s="128"/>
      <c r="O12" s="128"/>
    </row>
    <row r="13" spans="1:15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/>
      <c r="K13" s="13">
        <v>5490969</v>
      </c>
      <c r="L13" s="128"/>
      <c r="M13" s="128"/>
      <c r="N13" s="128"/>
      <c r="O13" s="128"/>
    </row>
    <row r="14" spans="1:15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221203026</v>
      </c>
      <c r="K14" s="12">
        <f>SUM(K8:K13)</f>
        <v>125057067</v>
      </c>
      <c r="L14" s="128"/>
      <c r="M14" s="128"/>
      <c r="N14" s="128"/>
      <c r="O14" s="128"/>
    </row>
    <row r="15" spans="1:15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>
        <v>30121337</v>
      </c>
      <c r="L15" s="128"/>
      <c r="M15" s="128"/>
      <c r="N15" s="128"/>
      <c r="O15" s="128"/>
    </row>
    <row r="16" spans="1:15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  <c r="L16" s="128"/>
      <c r="M16" s="128"/>
      <c r="N16" s="128"/>
      <c r="O16" s="128"/>
    </row>
    <row r="17" spans="1:15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>
        <v>5041707</v>
      </c>
      <c r="L17" s="128"/>
      <c r="M17" s="128"/>
      <c r="N17" s="128"/>
      <c r="O17" s="128"/>
    </row>
    <row r="18" spans="1:15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115076439</v>
      </c>
      <c r="K18" s="13"/>
      <c r="L18" s="128"/>
      <c r="M18" s="128"/>
      <c r="N18" s="128"/>
      <c r="O18" s="128"/>
    </row>
    <row r="19" spans="1:15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115076439</v>
      </c>
      <c r="K19" s="12">
        <f>SUM(K15:K18)</f>
        <v>35163044</v>
      </c>
      <c r="L19" s="128"/>
      <c r="M19" s="128"/>
      <c r="N19" s="128"/>
      <c r="O19" s="128"/>
    </row>
    <row r="20" spans="1:15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106126587</v>
      </c>
      <c r="K20" s="12">
        <f>IF(K14&gt;K19,K14-K19,0)</f>
        <v>89894023</v>
      </c>
      <c r="L20" s="128"/>
      <c r="M20" s="128"/>
      <c r="N20" s="128"/>
      <c r="O20" s="128"/>
    </row>
    <row r="21" spans="1:13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  <c r="L21" s="128"/>
      <c r="M21" s="128"/>
    </row>
    <row r="22" spans="1:13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  <c r="L22" s="128"/>
      <c r="M22" s="128"/>
    </row>
    <row r="23" spans="1:13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377253</v>
      </c>
      <c r="K23" s="13">
        <v>325851</v>
      </c>
      <c r="L23" s="128"/>
      <c r="M23" s="128"/>
    </row>
    <row r="24" spans="1:13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  <c r="L24" s="128"/>
      <c r="M24" s="128"/>
    </row>
    <row r="25" spans="1:13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  <c r="L25" s="128"/>
      <c r="M25" s="128"/>
    </row>
    <row r="26" spans="1:13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107937982</v>
      </c>
      <c r="K26" s="13">
        <v>14693039</v>
      </c>
      <c r="L26" s="128"/>
      <c r="M26" s="128"/>
    </row>
    <row r="27" spans="1:13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75535091</v>
      </c>
      <c r="K27" s="13">
        <v>87229224</v>
      </c>
      <c r="L27" s="128"/>
      <c r="M27" s="128"/>
    </row>
    <row r="28" spans="1:13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183850326</v>
      </c>
      <c r="K28" s="12">
        <f>SUM(K23:K27)</f>
        <v>102248114</v>
      </c>
      <c r="L28" s="128"/>
      <c r="M28" s="128"/>
    </row>
    <row r="29" spans="1:13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26685839</v>
      </c>
      <c r="K29" s="13">
        <v>37569403</v>
      </c>
      <c r="L29" s="128"/>
      <c r="M29" s="128"/>
    </row>
    <row r="30" spans="1:13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  <c r="L30" s="128"/>
      <c r="M30" s="128"/>
    </row>
    <row r="31" spans="1:13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69816440</v>
      </c>
      <c r="K31" s="13">
        <v>79153782</v>
      </c>
      <c r="L31" s="128"/>
      <c r="M31" s="128"/>
    </row>
    <row r="32" spans="1:13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96502279</v>
      </c>
      <c r="K32" s="12">
        <f>SUM(K29:K31)</f>
        <v>116723185</v>
      </c>
      <c r="L32" s="128"/>
      <c r="M32" s="128"/>
    </row>
    <row r="33" spans="1:13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87348047</v>
      </c>
      <c r="K33" s="12">
        <f>IF(K28&gt;K32,K28-K32,0)</f>
        <v>0</v>
      </c>
      <c r="L33" s="128"/>
      <c r="M33" s="128"/>
    </row>
    <row r="34" spans="1:13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14475071</v>
      </c>
      <c r="L34" s="128"/>
      <c r="M34" s="128"/>
    </row>
    <row r="35" spans="1:13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  <c r="L35" s="128"/>
      <c r="M35" s="128"/>
    </row>
    <row r="36" spans="1:13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  <c r="L36" s="128"/>
      <c r="M36" s="128"/>
    </row>
    <row r="37" spans="1:13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  <c r="L37" s="128"/>
      <c r="M37" s="128"/>
    </row>
    <row r="38" spans="1:13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  <c r="L38" s="128"/>
      <c r="M38" s="128"/>
    </row>
    <row r="39" spans="1:13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0</v>
      </c>
      <c r="K39" s="12">
        <f>SUM(K36:K38)</f>
        <v>0</v>
      </c>
      <c r="L39" s="128"/>
      <c r="M39" s="128"/>
    </row>
    <row r="40" spans="1:13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136453363</v>
      </c>
      <c r="K40" s="13">
        <v>47550054</v>
      </c>
      <c r="L40" s="128"/>
      <c r="M40" s="128"/>
    </row>
    <row r="41" spans="1:13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  <c r="L41" s="128"/>
      <c r="M41" s="128"/>
    </row>
    <row r="42" spans="1:13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  <c r="L42" s="128"/>
      <c r="M42" s="128"/>
    </row>
    <row r="43" spans="1:13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  <c r="L43" s="128"/>
      <c r="M43" s="128"/>
    </row>
    <row r="44" spans="1:13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  <c r="L44" s="128"/>
      <c r="M44" s="128"/>
    </row>
    <row r="45" spans="1:13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136453363</v>
      </c>
      <c r="K45" s="12">
        <f>SUM(K40:K44)</f>
        <v>47550054</v>
      </c>
      <c r="L45" s="128"/>
      <c r="M45" s="128"/>
    </row>
    <row r="46" spans="1:13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  <c r="L46" s="128"/>
      <c r="M46" s="128"/>
    </row>
    <row r="47" spans="1:13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136453363</v>
      </c>
      <c r="K47" s="12">
        <f>IF(K45&gt;K39,K45-K39,0)</f>
        <v>47550054</v>
      </c>
      <c r="L47" s="128"/>
      <c r="M47" s="128"/>
    </row>
    <row r="48" spans="1:13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57021271</v>
      </c>
      <c r="K48" s="12">
        <f>IF(K20-K21+K33-K34+K46-K47&gt;0,K20-K21+K33-K34+K46-K47,0)</f>
        <v>27868898</v>
      </c>
      <c r="L48" s="128"/>
      <c r="M48" s="128"/>
    </row>
    <row r="49" spans="1:13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  <c r="L49" s="128"/>
      <c r="M49" s="128"/>
    </row>
    <row r="50" spans="1:13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31393581</v>
      </c>
      <c r="K50" s="13">
        <f>+J53</f>
        <v>88414852</v>
      </c>
      <c r="L50" s="128"/>
      <c r="M50" s="128"/>
    </row>
    <row r="51" spans="1:13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>
        <f>+J48</f>
        <v>57021271</v>
      </c>
      <c r="K51" s="13">
        <f>+K48</f>
        <v>27868898</v>
      </c>
      <c r="L51" s="128"/>
      <c r="M51" s="128"/>
    </row>
    <row r="52" spans="1:13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  <c r="L52" s="128"/>
      <c r="M52" s="128"/>
    </row>
    <row r="53" spans="1:13" ht="12.75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0">
        <f>J50+J51-J52</f>
        <v>88414852</v>
      </c>
      <c r="K53" s="18">
        <f>K50+K51-K52</f>
        <v>116283750</v>
      </c>
      <c r="L53" s="128"/>
      <c r="M53" s="128"/>
    </row>
    <row r="55" spans="10:11" ht="12.75">
      <c r="J55" s="128"/>
      <c r="K55" s="128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29:K31 J36:K38 J23:K27 J8:K13 J40:K44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showZeros="0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7" t="s">
        <v>290</v>
      </c>
      <c r="J5" s="88" t="s">
        <v>156</v>
      </c>
      <c r="K5" s="88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9">
        <v>2</v>
      </c>
      <c r="J6" s="90" t="s">
        <v>294</v>
      </c>
      <c r="K6" s="90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Zeros="0" view="pageBreakPreview" zoomScale="110"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4" width="9.140625" style="97" customWidth="1"/>
    <col min="5" max="5" width="8.57421875" style="97" customWidth="1"/>
    <col min="6" max="6" width="5.00390625" style="97" customWidth="1"/>
    <col min="7" max="7" width="9.140625" style="97" customWidth="1"/>
    <col min="8" max="8" width="3.8515625" style="97" customWidth="1"/>
    <col min="9" max="9" width="9.140625" style="97" customWidth="1"/>
    <col min="10" max="11" width="12.7109375" style="97" customWidth="1"/>
    <col min="12" max="16384" width="9.140625" style="97" customWidth="1"/>
  </cols>
  <sheetData>
    <row r="1" spans="1:11" ht="12.75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5.75">
      <c r="A2" s="95"/>
      <c r="B2" s="96"/>
      <c r="C2" s="263" t="s">
        <v>293</v>
      </c>
      <c r="D2" s="263"/>
      <c r="E2" s="99">
        <v>42736</v>
      </c>
      <c r="F2" s="98" t="s">
        <v>258</v>
      </c>
      <c r="G2" s="264">
        <v>43100</v>
      </c>
      <c r="H2" s="265"/>
      <c r="I2" s="96"/>
      <c r="J2" s="96"/>
      <c r="K2" s="96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100" t="s">
        <v>316</v>
      </c>
      <c r="J3" s="101" t="s">
        <v>156</v>
      </c>
      <c r="K3" s="101" t="s">
        <v>157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3">
        <v>2</v>
      </c>
      <c r="J4" s="102" t="s">
        <v>294</v>
      </c>
      <c r="K4" s="102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4">
        <v>1</v>
      </c>
      <c r="J5" s="105">
        <v>300000000</v>
      </c>
      <c r="K5" s="105">
        <v>300000000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4">
        <v>2</v>
      </c>
      <c r="J6" s="106"/>
      <c r="K6" s="106"/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4">
        <v>3</v>
      </c>
      <c r="J7" s="106">
        <v>15000000</v>
      </c>
      <c r="K7" s="106">
        <v>15000000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4">
        <v>4</v>
      </c>
      <c r="J8" s="106">
        <v>918882659</v>
      </c>
      <c r="K8" s="106">
        <v>1062357275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4">
        <v>5</v>
      </c>
      <c r="J9" s="106">
        <v>143474616</v>
      </c>
      <c r="K9" s="106">
        <v>40340997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4">
        <v>6</v>
      </c>
      <c r="J10" s="106"/>
      <c r="K10" s="106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4">
        <v>7</v>
      </c>
      <c r="J11" s="106"/>
      <c r="K11" s="106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4">
        <v>8</v>
      </c>
      <c r="J12" s="106"/>
      <c r="K12" s="106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4">
        <v>9</v>
      </c>
      <c r="J13" s="106"/>
      <c r="K13" s="106"/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7">
        <f>SUM(J5:J13)</f>
        <v>1377357275</v>
      </c>
      <c r="K14" s="107">
        <f>SUM(K5:K13)</f>
        <v>1417698272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4">
        <v>11</v>
      </c>
      <c r="J15" s="106"/>
      <c r="K15" s="106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4">
        <v>12</v>
      </c>
      <c r="J16" s="106"/>
      <c r="K16" s="106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4">
        <v>13</v>
      </c>
      <c r="J17" s="106"/>
      <c r="K17" s="106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4">
        <v>14</v>
      </c>
      <c r="J18" s="106"/>
      <c r="K18" s="106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4">
        <v>15</v>
      </c>
      <c r="J19" s="106"/>
      <c r="K19" s="106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4">
        <v>16</v>
      </c>
      <c r="J20" s="106">
        <v>143474616</v>
      </c>
      <c r="K20" s="106">
        <f>+K9</f>
        <v>40340997</v>
      </c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8">
        <f>SUM(J15:J20)</f>
        <v>143474616</v>
      </c>
      <c r="K21" s="108">
        <f>SUM(K15:K20)</f>
        <v>40340997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09">
        <v>18</v>
      </c>
      <c r="J23" s="105"/>
      <c r="K23" s="105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0">
        <v>19</v>
      </c>
      <c r="J24" s="108"/>
      <c r="K24" s="108"/>
    </row>
    <row r="25" spans="1:11" ht="30" customHeight="1">
      <c r="A25" s="274" t="s">
        <v>315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0:11" ht="12.75">
      <c r="J26" s="130"/>
      <c r="K26" s="130"/>
    </row>
    <row r="27" spans="10:11" ht="12.75">
      <c r="J27" s="130"/>
      <c r="K27" s="13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showZeros="0"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Biserka Klarić</cp:lastModifiedBy>
  <cp:lastPrinted>2018-04-23T07:33:37Z</cp:lastPrinted>
  <dcterms:created xsi:type="dcterms:W3CDTF">2008-10-17T11:51:54Z</dcterms:created>
  <dcterms:modified xsi:type="dcterms:W3CDTF">2018-04-23T07:39:18Z</dcterms:modified>
  <cp:category/>
  <cp:version/>
  <cp:contentType/>
  <cp:contentStatus/>
</cp:coreProperties>
</file>