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'Bilješke'!$A$1:$K$53</definedName>
    <definedName name="_xlnm.Print_Area" localSheetId="3">'NT_I'!$A$1:$K$53</definedName>
    <definedName name="_xlnm.Print_Area" localSheetId="0">'OPĆI PODACI'!$A$1:$I$81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<sst xmlns="http://schemas.openxmlformats.org/spreadsheetml/2006/main" count="439" uniqueCount="382">
  <si>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</si>
  <si>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</si>
  <si>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</si>
  <si>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</si>
  <si>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</si>
  <si>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</si>
  <si>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</si>
  <si>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</si>
  <si>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</si>
  <si>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</si>
  <si>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</si>
  <si>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</si>
  <si>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</si>
  <si>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</si>
  <si>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</si>
  <si>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</si>
  <si>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</si>
  <si>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</si>
  <si>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</si>
  <si>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</si>
  <si>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</si>
  <si>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</si>
  <si>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</si>
  <si>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</si>
  <si>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</si>
  <si>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</si>
  <si>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</si>
  <si>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</si>
  <si>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</si>
  <si>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</si>
  <si>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</si>
  <si>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</si>
  <si>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</si>
  <si>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</si>
  <si>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</si>
  <si>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</si>
  <si>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</si>
  <si>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</si>
  <si>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</si>
  <si>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</si>
  <si>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</si>
  <si>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</si>
  <si>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</si>
  <si>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</si>
  <si>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</si>
  <si>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</si>
  <si>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</si>
  <si>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</si>
  <si>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</si>
  <si>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</si>
  <si>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</si>
  <si>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</si>
  <si>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</si>
  <si>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</si>
  <si>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</si>
  <si>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</si>
  <si>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</si>
  <si>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</si>
  <si>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</si>
  <si>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</si>
  <si>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</si>
  <si>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</si>
  <si>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</si>
  <si>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</si>
  <si>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</si>
  <si>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</si>
  <si>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</si>
  <si>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</si>
  <si>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</si>
  <si>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</si>
  <si>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</si>
  <si>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</si>
  <si>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</si>
  <si>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</si>
  <si>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</si>
  <si>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</si>
  <si>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</si>
  <si>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</si>
  <si>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</si>
  <si>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</si>
  <si>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</si>
  <si>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</si>
  <si>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</si>
  <si>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</si>
  <si>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</si>
  <si>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</si>
  <si>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</si>
  <si>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</si>
  <si>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</si>
  <si>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</si>
  <si>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</si>
  <si>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</si>
  <si>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</si>
  <si>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</si>
  <si>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</si>
  <si>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</si>
  <si>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</si>
  <si>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</si>
  <si>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</si>
  <si>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</si>
  <si>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</si>
  <si>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</si>
  <si>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</si>
  <si>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</si>
  <si>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</si>
  <si>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</si>
  <si>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</si>
  <si>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</si>
  <si>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</si>
  <si>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</si>
  <si>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</si>
  <si>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</si>
  <si>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</si>
  <si>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</si>
  <si>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</si>
  <si>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</si>
  <si>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</si>
  <si>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</si>
  <si>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</si>
  <si>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</si>
  <si>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</si>
  <si>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</si>
  <si>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</si>
  <si>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</si>
  <si>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</si>
  <si>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</si>
  <si>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</si>
  <si>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</si>
  <si>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</si>
  <si>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</si>
  <si>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</si>
  <si>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</si>
  <si>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</si>
  <si>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</si>
  <si>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</si>
  <si>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</si>
  <si>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</si>
  <si>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</si>
  <si>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</si>
  <si>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</si>
  <si>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</si>
  <si>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</si>
  <si>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</si>
  <si>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</si>
  <si>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</si>
  <si>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</si>
  <si>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</si>
  <si>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</si>
  <si>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</si>
  <si>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</si>
  <si>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</si>
  <si>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</si>
  <si>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</si>
  <si>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</si>
  <si>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</si>
  <si>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</si>
  <si>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</si>
  <si>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</si>
  <si>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</si>
  <si>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</si>
  <si>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</si>
  <si>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</si>
  <si>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</si>
  <si>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</si>
  <si>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</si>
  <si>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</si>
  <si>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</si>
  <si>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</si>
  <si>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</si>
  <si>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</si>
  <si>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</si>
  <si>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</si>
  <si>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</si>
  <si>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</si>
  <si>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</si>
  <si>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</si>
  <si>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</si>
  <si>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</si>
  <si>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</si>
  <si>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</si>
  <si>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</si>
  <si>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</si>
  <si>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</si>
  <si>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</si>
  <si>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</si>
  <si>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</si>
  <si>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</si>
  <si>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</si>
  <si>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</si>
  <si>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</si>
  <si>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</si>
  <si>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</si>
  <si>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</si>
  <si>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</si>
  <si>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</si>
  <si>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</si>
  <si>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</si>
  <si>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</si>
  <si>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</si>
  <si>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</si>
  <si>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</si>
  <si>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</si>
  <si>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</si>
  <si>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</si>
  <si>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</si>
  <si>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</si>
  <si>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</si>
  <si>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</si>
  <si>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</si>
  <si>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</si>
  <si>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</si>
  <si>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</si>
  <si>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</si>
  <si>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</si>
  <si>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</si>
  <si>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</si>
  <si>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</si>
  <si>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</si>
  <si>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</si>
  <si>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</si>
  <si>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</si>
  <si>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</si>
  <si>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</si>
  <si>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</si>
  <si>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</si>
  <si>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</si>
  <si>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</si>
  <si>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</si>
  <si>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</si>
  <si>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</si>
  <si>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</si>
  <si>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</si>
  <si>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</si>
  <si>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</si>
  <si>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</si>
  <si>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</si>
  <si>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</si>
  <si>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</si>
  <si>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</si>
  <si>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</si>
  <si>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</si>
  <si>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</si>
  <si>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</si>
  <si>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</si>
  <si>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</si>
  <si>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</si>
  <si>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</si>
  <si>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</si>
  <si>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</si>
  <si>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</si>
  <si>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</si>
  <si>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</si>
  <si>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</si>
  <si>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</si>
  <si>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</si>
  <si>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</si>
  <si>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</si>
  <si>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</si>
  <si>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</si>
  <si>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</si>
  <si>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</si>
  <si>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</si>
  <si>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</si>
  <si>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</si>
  <si>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</si>
  <si>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</si>
  <si>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</si>
  <si>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</si>
  <si>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</si>
  <si>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</si>
  <si>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</si>
  <si>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</si>
  <si>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</si>
  <si>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</si>
  <si>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</si>
  <si>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</si>
  <si>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</si>
  <si>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</si>
  <si>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</si>
  <si>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</si>
  <si>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</si>
  <si>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</si>
  <si>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</si>
  <si>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</si>
  <si>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</si>
  <si>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</si>
  <si>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</si>
  <si>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</si>
  <si>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</si>
  <si>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</si>
  <si>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</si>
  <si>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</si>
  <si>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</si>
  <si>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</si>
  <si>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</si>
  <si>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</si>
  <si>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</si>
  <si>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</si>
  <si>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</si>
  <si>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</si>
  <si>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</si>
  <si>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</si>
  <si>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</si>
  <si>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</si>
  <si>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</si>
  <si>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</si>
  <si>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</si>
  <si>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</si>
  <si>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</si>
  <si>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</si>
  <si>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</si>
  <si>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</si>
  <si>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</si>
  <si>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</si>
  <si>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</si>
  <si>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</si>
  <si>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</si>
  <si>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</si>
  <si>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</si>
  <si>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</si>
  <si>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</si>
  <si>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</si>
  <si>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</si>
  <si>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01454935</t>
  </si>
  <si>
    <t>080307619</t>
  </si>
  <si>
    <t>25457712630</t>
  </si>
  <si>
    <t>DUKAT mliječna industrija dioničko društvo</t>
  </si>
  <si>
    <t>ZAGREB</t>
  </si>
  <si>
    <t>MARIJANA ČAVIĆA 9</t>
  </si>
  <si>
    <t>dukat-info@dukat.hr</t>
  </si>
  <si>
    <t>www.dukat.hr</t>
  </si>
  <si>
    <t>GRAD ZAGREB</t>
  </si>
  <si>
    <t>DA</t>
  </si>
  <si>
    <t>1051</t>
  </si>
  <si>
    <t xml:space="preserve">DUKAT d.d. </t>
  </si>
  <si>
    <t>LA LOG d.o.o.</t>
  </si>
  <si>
    <t>03565203</t>
  </si>
  <si>
    <t>KARLOVAC</t>
  </si>
  <si>
    <t>03122336</t>
  </si>
  <si>
    <t>02940272</t>
  </si>
  <si>
    <t>LJUBLJANA, SLO</t>
  </si>
  <si>
    <t>5048257</t>
  </si>
  <si>
    <t>1331973</t>
  </si>
  <si>
    <t>SKOPJE, MKD</t>
  </si>
  <si>
    <t>6159214</t>
  </si>
  <si>
    <t>6946232</t>
  </si>
  <si>
    <t>5149991</t>
  </si>
  <si>
    <t>70534592</t>
  </si>
  <si>
    <t>08067953</t>
  </si>
  <si>
    <t>BITOLA, MKD</t>
  </si>
  <si>
    <t>PRIŠTINA, KOSOVO</t>
  </si>
  <si>
    <t>SOMBOLED d.o.o.</t>
  </si>
  <si>
    <t>SOMBOR, SRBIJA</t>
  </si>
  <si>
    <t>1-22029</t>
  </si>
  <si>
    <t>1-5884</t>
  </si>
  <si>
    <t>202656973</t>
  </si>
  <si>
    <t>GRADAČAC, BIH</t>
  </si>
  <si>
    <t>SOFIJA, BUGARSKA</t>
  </si>
  <si>
    <t>LACTALIS BULGARIA d.o.o.</t>
  </si>
  <si>
    <t>239-2194</t>
  </si>
  <si>
    <t>239-2267</t>
  </si>
  <si>
    <t>DUKAT S d.o.o.</t>
  </si>
  <si>
    <t>LACTALIS BH d.o.o.</t>
  </si>
  <si>
    <t xml:space="preserve">KIM Mljekara d.o.o. </t>
  </si>
  <si>
    <t>B.P.A.C. Auto d.o.o.</t>
  </si>
  <si>
    <t>LACTALIS MK doel</t>
  </si>
  <si>
    <t>LACTALIS MK LOGISTIKA doel</t>
  </si>
  <si>
    <t>LACTALIS PRIŠTINA d.o.o.</t>
  </si>
  <si>
    <t>INMER - Mljekara d.o.o.</t>
  </si>
  <si>
    <t>Obveznik: 25457712630; DUKAT Mliječna industrija dioničko društvo</t>
  </si>
  <si>
    <t>Obveznik:25457712630 DUKAT Mliječna industrija dioničko društvo</t>
  </si>
  <si>
    <t>FONTANA ALEN, direktor</t>
  </si>
  <si>
    <t>KLARIĆ BISERKA</t>
  </si>
  <si>
    <t>PPM Tuzla d.d.</t>
  </si>
  <si>
    <t>TUZLA, BIH</t>
  </si>
  <si>
    <t>20092335</t>
  </si>
  <si>
    <t>biserka.klaric@hr.lactalis.com</t>
  </si>
  <si>
    <t>stanje na dan 31.12.2017.</t>
  </si>
  <si>
    <t>u razdoblju 01.01.2017. do 31.12.2017.</t>
  </si>
  <si>
    <t>LACTALIS MK MLEKARNICA doel</t>
  </si>
  <si>
    <t>LJUBLJANSKE MLEKARNE d.o.o.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</si>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</sst>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3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1">
      <alignment vertical="top"/>
      <protection/>
    </xf>
    <xf numFmtId="0" fontId="12" fillId="0" borderId="0" xfId="61" applyAlignment="1">
      <alignment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61" applyFont="1" applyFill="1" applyBorder="1" applyAlignment="1" applyProtection="1">
      <alignment horizontal="center" vertical="center"/>
      <protection hidden="1"/>
    </xf>
    <xf numFmtId="14" fontId="9" fillId="33" borderId="0" xfId="61" applyNumberFormat="1" applyFont="1" applyFill="1" applyBorder="1" applyAlignment="1" applyProtection="1">
      <alignment horizontal="center" vertical="center"/>
      <protection hidden="1" locked="0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21" fillId="0" borderId="0" xfId="61" applyFont="1" applyAlignment="1">
      <alignment/>
      <protection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7" xfId="53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19" fillId="0" borderId="25" xfId="35" applyNumberFormat="1" applyFont="1" applyBorder="1" applyAlignment="1" applyProtection="1">
      <alignment horizontal="left" vertical="center"/>
      <protection hidden="1" locked="0"/>
    </xf>
    <xf numFmtId="49" fontId="19" fillId="0" borderId="29" xfId="35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7" xfId="53" applyFont="1" applyBorder="1" applyAlignment="1" applyProtection="1">
      <alignment horizontal="right"/>
      <protection hidden="1"/>
    </xf>
    <xf numFmtId="49" fontId="2" fillId="33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>
      <alignment horizontal="left" vertical="center"/>
      <protection/>
    </xf>
    <xf numFmtId="0" fontId="18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49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2" fillId="33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33" borderId="28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7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7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1" applyFont="1" applyFill="1" applyBorder="1" applyAlignment="1" applyProtection="1">
      <alignment horizontal="center" vertical="center"/>
      <protection hidden="1"/>
    </xf>
    <xf numFmtId="14" fontId="9" fillId="33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1" applyFont="1" applyAlignment="1">
      <alignment/>
      <protection/>
    </xf>
    <xf numFmtId="0" fontId="20" fillId="0" borderId="0" xfId="61" applyFont="1" applyBorder="1" applyAlignment="1">
      <alignment horizontal="justify" vertical="top" wrapText="1"/>
      <protection/>
    </xf>
    <xf numFmtId="0" fontId="12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FIN" xfId="51"/>
    <cellStyle name="Normal_TFI-KI" xfId="52"/>
    <cellStyle name="Normal_TFI-POD" xfId="53"/>
    <cellStyle name="Normalno 2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il 1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KONS%201.1.-31.12.2017%20HAN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PK"/>
      <sheetName val="NT_I"/>
      <sheetName val="Bilješke"/>
      <sheetName val="Bilješke (2)"/>
      <sheetName val="NT_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hr.lactali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9" t="s">
        <v>256</v>
      </c>
      <c r="B1" s="139"/>
      <c r="C1" s="13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257</v>
      </c>
      <c r="B2" s="171"/>
      <c r="C2" s="171"/>
      <c r="D2" s="172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3" t="s">
        <v>259</v>
      </c>
      <c r="B4" s="173"/>
      <c r="C4" s="173"/>
      <c r="D4" s="173"/>
      <c r="E4" s="173"/>
      <c r="F4" s="173"/>
      <c r="G4" s="173"/>
      <c r="H4" s="173"/>
      <c r="I4" s="17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40" t="s">
        <v>323</v>
      </c>
      <c r="D6" s="141"/>
      <c r="E6" s="174"/>
      <c r="F6" s="174"/>
      <c r="G6" s="174"/>
      <c r="H6" s="174"/>
      <c r="I6" s="39"/>
      <c r="J6" s="22"/>
      <c r="K6" s="22"/>
      <c r="L6" s="22"/>
    </row>
    <row r="7" spans="1:12" ht="12.75">
      <c r="A7" s="40"/>
      <c r="B7" s="40"/>
      <c r="C7" s="31"/>
      <c r="D7" s="31"/>
      <c r="E7" s="174"/>
      <c r="F7" s="174"/>
      <c r="G7" s="174"/>
      <c r="H7" s="174"/>
      <c r="I7" s="39"/>
      <c r="J7" s="22"/>
      <c r="K7" s="22"/>
      <c r="L7" s="22"/>
    </row>
    <row r="8" spans="1:12" ht="12.75">
      <c r="A8" s="175" t="s">
        <v>261</v>
      </c>
      <c r="B8" s="176"/>
      <c r="C8" s="140" t="s">
        <v>324</v>
      </c>
      <c r="D8" s="141"/>
      <c r="E8" s="174"/>
      <c r="F8" s="174"/>
      <c r="G8" s="174"/>
      <c r="H8" s="17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8" t="s">
        <v>262</v>
      </c>
      <c r="B10" s="169"/>
      <c r="C10" s="140" t="s">
        <v>325</v>
      </c>
      <c r="D10" s="14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0"/>
      <c r="B11" s="17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2" t="s">
        <v>326</v>
      </c>
      <c r="D12" s="165"/>
      <c r="E12" s="165"/>
      <c r="F12" s="165"/>
      <c r="G12" s="165"/>
      <c r="H12" s="165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6">
        <v>10000</v>
      </c>
      <c r="D14" s="167"/>
      <c r="E14" s="31"/>
      <c r="F14" s="142" t="s">
        <v>327</v>
      </c>
      <c r="G14" s="165"/>
      <c r="H14" s="165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2" t="s">
        <v>328</v>
      </c>
      <c r="D16" s="165"/>
      <c r="E16" s="165"/>
      <c r="F16" s="165"/>
      <c r="G16" s="165"/>
      <c r="H16" s="165"/>
      <c r="I16" s="13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8" t="s">
        <v>329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8" t="s">
        <v>330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42" t="s">
        <v>331</v>
      </c>
      <c r="E22" s="161"/>
      <c r="F22" s="162"/>
      <c r="G22" s="163"/>
      <c r="H22" s="16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42" t="s">
        <v>331</v>
      </c>
      <c r="E24" s="161"/>
      <c r="F24" s="161"/>
      <c r="G24" s="162"/>
      <c r="H24" s="38" t="s">
        <v>270</v>
      </c>
      <c r="I24" s="48">
        <v>2897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332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9" t="s">
        <v>334</v>
      </c>
      <c r="B30" s="143"/>
      <c r="C30" s="143"/>
      <c r="D30" s="144"/>
      <c r="E30" s="149" t="s">
        <v>327</v>
      </c>
      <c r="F30" s="143"/>
      <c r="G30" s="143"/>
      <c r="H30" s="140" t="s">
        <v>323</v>
      </c>
      <c r="I30" s="141"/>
      <c r="J30" s="22"/>
      <c r="K30" s="22"/>
      <c r="L30" s="22"/>
    </row>
    <row r="31" spans="1:12" ht="12.75">
      <c r="A31" s="45"/>
      <c r="B31" s="45"/>
      <c r="C31" s="43"/>
      <c r="D31" s="150"/>
      <c r="E31" s="150"/>
      <c r="F31" s="150"/>
      <c r="G31" s="151"/>
      <c r="H31" s="31"/>
      <c r="I31" s="57"/>
      <c r="J31" s="22"/>
      <c r="K31" s="22"/>
      <c r="L31" s="22"/>
    </row>
    <row r="32" spans="1:12" ht="12.75">
      <c r="A32" s="149" t="s">
        <v>335</v>
      </c>
      <c r="B32" s="143"/>
      <c r="C32" s="143"/>
      <c r="D32" s="144"/>
      <c r="E32" s="149" t="s">
        <v>327</v>
      </c>
      <c r="F32" s="143"/>
      <c r="G32" s="143"/>
      <c r="H32" s="140" t="s">
        <v>336</v>
      </c>
      <c r="I32" s="14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9" t="s">
        <v>363</v>
      </c>
      <c r="B34" s="143"/>
      <c r="C34" s="143"/>
      <c r="D34" s="144"/>
      <c r="E34" s="149" t="s">
        <v>337</v>
      </c>
      <c r="F34" s="143"/>
      <c r="G34" s="143"/>
      <c r="H34" s="140" t="s">
        <v>338</v>
      </c>
      <c r="I34" s="14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9" t="s">
        <v>364</v>
      </c>
      <c r="B36" s="143"/>
      <c r="C36" s="143"/>
      <c r="D36" s="144"/>
      <c r="E36" s="149" t="s">
        <v>327</v>
      </c>
      <c r="F36" s="143"/>
      <c r="G36" s="143"/>
      <c r="H36" s="140" t="s">
        <v>339</v>
      </c>
      <c r="I36" s="141"/>
      <c r="J36" s="22"/>
      <c r="K36" s="22"/>
      <c r="L36" s="22"/>
    </row>
    <row r="37" spans="1:12" ht="12.75">
      <c r="A37" s="59"/>
      <c r="B37" s="59"/>
      <c r="C37" s="145"/>
      <c r="D37" s="146"/>
      <c r="E37" s="31"/>
      <c r="F37" s="145"/>
      <c r="G37" s="146"/>
      <c r="H37" s="31"/>
      <c r="I37" s="31"/>
      <c r="J37" s="22"/>
      <c r="K37" s="22"/>
      <c r="L37" s="22"/>
    </row>
    <row r="38" spans="1:12" ht="12.75">
      <c r="A38" s="149" t="s">
        <v>380</v>
      </c>
      <c r="B38" s="143"/>
      <c r="C38" s="143"/>
      <c r="D38" s="144"/>
      <c r="E38" s="149" t="s">
        <v>340</v>
      </c>
      <c r="F38" s="143"/>
      <c r="G38" s="143"/>
      <c r="H38" s="140" t="s">
        <v>341</v>
      </c>
      <c r="I38" s="141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9" t="s">
        <v>361</v>
      </c>
      <c r="B40" s="143"/>
      <c r="C40" s="143"/>
      <c r="D40" s="144"/>
      <c r="E40" s="149" t="s">
        <v>340</v>
      </c>
      <c r="F40" s="143"/>
      <c r="G40" s="143"/>
      <c r="H40" s="140" t="s">
        <v>342</v>
      </c>
      <c r="I40" s="141"/>
      <c r="J40" s="22"/>
      <c r="K40" s="22"/>
      <c r="L40" s="22"/>
    </row>
    <row r="41" spans="1:12" ht="12.75">
      <c r="A41" s="59"/>
      <c r="B41" s="59"/>
      <c r="C41" s="60"/>
      <c r="D41" s="61"/>
      <c r="E41" s="31"/>
      <c r="F41" s="60"/>
      <c r="G41" s="61"/>
      <c r="H41" s="31"/>
      <c r="I41" s="31"/>
      <c r="J41" s="22"/>
      <c r="K41" s="22"/>
      <c r="L41" s="22"/>
    </row>
    <row r="42" spans="1:12" ht="12.75">
      <c r="A42" s="149" t="s">
        <v>365</v>
      </c>
      <c r="B42" s="143"/>
      <c r="C42" s="143"/>
      <c r="D42" s="144"/>
      <c r="E42" s="149" t="s">
        <v>343</v>
      </c>
      <c r="F42" s="143"/>
      <c r="G42" s="143"/>
      <c r="H42" s="140" t="s">
        <v>344</v>
      </c>
      <c r="I42" s="141"/>
      <c r="J42" s="22"/>
      <c r="K42" s="22"/>
      <c r="L42" s="22"/>
    </row>
    <row r="43" spans="1:12" ht="12.75">
      <c r="A43" s="59"/>
      <c r="B43" s="59"/>
      <c r="C43" s="60"/>
      <c r="D43" s="61"/>
      <c r="E43" s="31"/>
      <c r="F43" s="60"/>
      <c r="G43" s="61"/>
      <c r="H43" s="31"/>
      <c r="I43" s="31"/>
      <c r="J43" s="22"/>
      <c r="K43" s="22"/>
      <c r="L43" s="22"/>
    </row>
    <row r="44" spans="1:12" ht="12.75">
      <c r="A44" s="149" t="s">
        <v>366</v>
      </c>
      <c r="B44" s="143"/>
      <c r="C44" s="143"/>
      <c r="D44" s="144"/>
      <c r="E44" s="149" t="s">
        <v>349</v>
      </c>
      <c r="F44" s="143"/>
      <c r="G44" s="143"/>
      <c r="H44" s="140" t="s">
        <v>345</v>
      </c>
      <c r="I44" s="141"/>
      <c r="J44" s="22"/>
      <c r="K44" s="22"/>
      <c r="L44" s="22"/>
    </row>
    <row r="45" spans="1:12" ht="12.75">
      <c r="A45" s="59"/>
      <c r="B45" s="59"/>
      <c r="C45" s="60"/>
      <c r="D45" s="61"/>
      <c r="E45" s="31"/>
      <c r="F45" s="60"/>
      <c r="G45" s="61"/>
      <c r="H45" s="31"/>
      <c r="I45" s="31"/>
      <c r="J45" s="22"/>
      <c r="K45" s="22"/>
      <c r="L45" s="22"/>
    </row>
    <row r="46" spans="1:12" ht="12.75">
      <c r="A46" s="149" t="s">
        <v>379</v>
      </c>
      <c r="B46" s="143"/>
      <c r="C46" s="143"/>
      <c r="D46" s="144"/>
      <c r="E46" s="149" t="s">
        <v>349</v>
      </c>
      <c r="F46" s="143"/>
      <c r="G46" s="143"/>
      <c r="H46" s="140" t="s">
        <v>346</v>
      </c>
      <c r="I46" s="141"/>
      <c r="J46" s="22"/>
      <c r="K46" s="22"/>
      <c r="L46" s="22"/>
    </row>
    <row r="47" spans="1:12" ht="12.75">
      <c r="A47" s="59"/>
      <c r="B47" s="59"/>
      <c r="C47" s="60"/>
      <c r="D47" s="61"/>
      <c r="E47" s="31"/>
      <c r="F47" s="60"/>
      <c r="G47" s="61"/>
      <c r="H47" s="31"/>
      <c r="I47" s="31"/>
      <c r="J47" s="22"/>
      <c r="K47" s="22"/>
      <c r="L47" s="22"/>
    </row>
    <row r="48" spans="1:12" ht="12.75">
      <c r="A48" s="149" t="s">
        <v>367</v>
      </c>
      <c r="B48" s="143"/>
      <c r="C48" s="143"/>
      <c r="D48" s="144"/>
      <c r="E48" s="149" t="s">
        <v>350</v>
      </c>
      <c r="F48" s="143"/>
      <c r="G48" s="143"/>
      <c r="H48" s="140" t="s">
        <v>347</v>
      </c>
      <c r="I48" s="141"/>
      <c r="J48" s="22"/>
      <c r="K48" s="22"/>
      <c r="L48" s="22"/>
    </row>
    <row r="49" spans="1:12" ht="12.75">
      <c r="A49" s="59"/>
      <c r="B49" s="59"/>
      <c r="C49" s="60"/>
      <c r="D49" s="61"/>
      <c r="E49" s="31"/>
      <c r="F49" s="60"/>
      <c r="G49" s="61"/>
      <c r="H49" s="31"/>
      <c r="I49" s="31"/>
      <c r="J49" s="22"/>
      <c r="K49" s="22"/>
      <c r="L49" s="22"/>
    </row>
    <row r="50" spans="1:12" ht="12.75">
      <c r="A50" s="149" t="s">
        <v>351</v>
      </c>
      <c r="B50" s="143"/>
      <c r="C50" s="143"/>
      <c r="D50" s="144"/>
      <c r="E50" s="149" t="s">
        <v>352</v>
      </c>
      <c r="F50" s="143"/>
      <c r="G50" s="143"/>
      <c r="H50" s="140" t="s">
        <v>348</v>
      </c>
      <c r="I50" s="141"/>
      <c r="J50" s="22"/>
      <c r="K50" s="22"/>
      <c r="L50" s="22"/>
    </row>
    <row r="51" spans="1:12" ht="12.75">
      <c r="A51" s="59"/>
      <c r="B51" s="59"/>
      <c r="C51" s="60"/>
      <c r="D51" s="61"/>
      <c r="E51" s="31"/>
      <c r="F51" s="60"/>
      <c r="G51" s="61"/>
      <c r="H51" s="31"/>
      <c r="I51" s="31"/>
      <c r="J51" s="22"/>
      <c r="K51" s="22"/>
      <c r="L51" s="22"/>
    </row>
    <row r="52" spans="1:12" ht="12.75">
      <c r="A52" s="149" t="s">
        <v>362</v>
      </c>
      <c r="B52" s="143"/>
      <c r="C52" s="143"/>
      <c r="D52" s="144"/>
      <c r="E52" s="149" t="s">
        <v>356</v>
      </c>
      <c r="F52" s="143"/>
      <c r="G52" s="143"/>
      <c r="H52" s="140" t="s">
        <v>353</v>
      </c>
      <c r="I52" s="141"/>
      <c r="J52" s="22"/>
      <c r="K52" s="22"/>
      <c r="L52" s="22"/>
    </row>
    <row r="53" spans="1:12" ht="12.75">
      <c r="A53" s="59"/>
      <c r="B53" s="59"/>
      <c r="C53" s="60"/>
      <c r="D53" s="61"/>
      <c r="E53" s="31"/>
      <c r="F53" s="60"/>
      <c r="G53" s="61"/>
      <c r="H53" s="31"/>
      <c r="I53" s="31"/>
      <c r="J53" s="22"/>
      <c r="K53" s="22"/>
      <c r="L53" s="22"/>
    </row>
    <row r="54" spans="1:12" ht="12.75">
      <c r="A54" s="149" t="s">
        <v>368</v>
      </c>
      <c r="B54" s="143"/>
      <c r="C54" s="143"/>
      <c r="D54" s="144"/>
      <c r="E54" s="149" t="s">
        <v>356</v>
      </c>
      <c r="F54" s="143"/>
      <c r="G54" s="143"/>
      <c r="H54" s="140" t="s">
        <v>354</v>
      </c>
      <c r="I54" s="141"/>
      <c r="J54" s="22"/>
      <c r="K54" s="22"/>
      <c r="L54" s="22"/>
    </row>
    <row r="55" spans="1:12" ht="12.75">
      <c r="A55" s="59"/>
      <c r="B55" s="59"/>
      <c r="C55" s="60"/>
      <c r="D55" s="61"/>
      <c r="E55" s="31"/>
      <c r="F55" s="60"/>
      <c r="G55" s="61"/>
      <c r="H55" s="31"/>
      <c r="I55" s="31"/>
      <c r="J55" s="22"/>
      <c r="K55" s="22"/>
      <c r="L55" s="22"/>
    </row>
    <row r="56" spans="1:12" ht="12.75">
      <c r="A56" s="149" t="s">
        <v>373</v>
      </c>
      <c r="B56" s="143"/>
      <c r="C56" s="143"/>
      <c r="D56" s="144"/>
      <c r="E56" s="149" t="s">
        <v>374</v>
      </c>
      <c r="F56" s="143"/>
      <c r="G56" s="143"/>
      <c r="H56" s="140" t="s">
        <v>375</v>
      </c>
      <c r="I56" s="141"/>
      <c r="J56" s="22"/>
      <c r="K56" s="22"/>
      <c r="L56" s="22"/>
    </row>
    <row r="57" spans="1:12" ht="12.75">
      <c r="A57" s="62"/>
      <c r="B57" s="63"/>
      <c r="C57" s="63"/>
      <c r="D57" s="63"/>
      <c r="E57" s="62"/>
      <c r="F57" s="63"/>
      <c r="G57" s="63"/>
      <c r="H57" s="64"/>
      <c r="I57" s="65"/>
      <c r="J57" s="22"/>
      <c r="K57" s="22"/>
      <c r="L57" s="22"/>
    </row>
    <row r="58" spans="1:12" ht="12.75">
      <c r="A58" s="149" t="s">
        <v>358</v>
      </c>
      <c r="B58" s="143"/>
      <c r="C58" s="143"/>
      <c r="D58" s="144"/>
      <c r="E58" s="149" t="s">
        <v>357</v>
      </c>
      <c r="F58" s="143"/>
      <c r="G58" s="143"/>
      <c r="H58" s="140" t="s">
        <v>355</v>
      </c>
      <c r="I58" s="141"/>
      <c r="J58" s="22"/>
      <c r="K58" s="22"/>
      <c r="L58" s="22"/>
    </row>
    <row r="59" spans="1:12" ht="12.75">
      <c r="A59" s="62"/>
      <c r="B59" s="63"/>
      <c r="C59" s="63"/>
      <c r="D59" s="63"/>
      <c r="E59" s="62"/>
      <c r="F59" s="63"/>
      <c r="G59" s="63"/>
      <c r="H59" s="64"/>
      <c r="I59" s="65"/>
      <c r="J59" s="22"/>
      <c r="K59" s="22"/>
      <c r="L59" s="22"/>
    </row>
    <row r="60" spans="1:12" ht="12.75">
      <c r="A60" s="66"/>
      <c r="B60" s="66"/>
      <c r="C60" s="66"/>
      <c r="D60" s="42"/>
      <c r="E60" s="42"/>
      <c r="F60" s="66"/>
      <c r="G60" s="42"/>
      <c r="H60" s="42"/>
      <c r="I60" s="42"/>
      <c r="J60" s="22"/>
      <c r="K60" s="22"/>
      <c r="L60" s="22"/>
    </row>
    <row r="61" spans="1:12" ht="12.75">
      <c r="A61" s="121" t="s">
        <v>277</v>
      </c>
      <c r="B61" s="122"/>
      <c r="C61" s="140"/>
      <c r="D61" s="141"/>
      <c r="E61" s="32"/>
      <c r="F61" s="142"/>
      <c r="G61" s="143"/>
      <c r="H61" s="143"/>
      <c r="I61" s="144"/>
      <c r="J61" s="22"/>
      <c r="K61" s="22"/>
      <c r="L61" s="22"/>
    </row>
    <row r="62" spans="1:12" ht="12.75">
      <c r="A62" s="59"/>
      <c r="B62" s="59"/>
      <c r="C62" s="145"/>
      <c r="D62" s="146"/>
      <c r="E62" s="31"/>
      <c r="F62" s="145"/>
      <c r="G62" s="147"/>
      <c r="H62" s="67"/>
      <c r="I62" s="67"/>
      <c r="J62" s="22"/>
      <c r="K62" s="22"/>
      <c r="L62" s="22"/>
    </row>
    <row r="63" spans="1:12" ht="12.75">
      <c r="A63" s="121" t="s">
        <v>278</v>
      </c>
      <c r="B63" s="122"/>
      <c r="C63" s="142" t="s">
        <v>372</v>
      </c>
      <c r="D63" s="148"/>
      <c r="E63" s="148"/>
      <c r="F63" s="148"/>
      <c r="G63" s="148"/>
      <c r="H63" s="148"/>
      <c r="I63" s="148"/>
      <c r="J63" s="22"/>
      <c r="K63" s="22"/>
      <c r="L63" s="22"/>
    </row>
    <row r="64" spans="1:12" ht="12.75">
      <c r="A64" s="40"/>
      <c r="B64" s="40"/>
      <c r="C64" s="68" t="s">
        <v>279</v>
      </c>
      <c r="D64" s="32"/>
      <c r="E64" s="32"/>
      <c r="F64" s="32"/>
      <c r="G64" s="32"/>
      <c r="H64" s="32"/>
      <c r="I64" s="32"/>
      <c r="J64" s="22"/>
      <c r="K64" s="22"/>
      <c r="L64" s="22"/>
    </row>
    <row r="65" spans="1:12" ht="12.75">
      <c r="A65" s="121" t="s">
        <v>280</v>
      </c>
      <c r="B65" s="122"/>
      <c r="C65" s="128" t="s">
        <v>359</v>
      </c>
      <c r="D65" s="129"/>
      <c r="E65" s="138"/>
      <c r="F65" s="32"/>
      <c r="G65" s="38" t="s">
        <v>281</v>
      </c>
      <c r="H65" s="128" t="s">
        <v>360</v>
      </c>
      <c r="I65" s="138"/>
      <c r="J65" s="22"/>
      <c r="K65" s="22"/>
      <c r="L65" s="22"/>
    </row>
    <row r="66" spans="1:12" ht="12.75">
      <c r="A66" s="40"/>
      <c r="B66" s="40"/>
      <c r="C66" s="68"/>
      <c r="D66" s="32"/>
      <c r="E66" s="32"/>
      <c r="F66" s="32"/>
      <c r="G66" s="32"/>
      <c r="H66" s="32"/>
      <c r="I66" s="32"/>
      <c r="J66" s="22"/>
      <c r="K66" s="22"/>
      <c r="L66" s="22"/>
    </row>
    <row r="67" spans="1:12" ht="12.75">
      <c r="A67" s="121" t="s">
        <v>266</v>
      </c>
      <c r="B67" s="122"/>
      <c r="C67" s="123" t="s">
        <v>376</v>
      </c>
      <c r="D67" s="124"/>
      <c r="E67" s="124"/>
      <c r="F67" s="124"/>
      <c r="G67" s="124"/>
      <c r="H67" s="124"/>
      <c r="I67" s="125"/>
      <c r="J67" s="22"/>
      <c r="K67" s="22"/>
      <c r="L67" s="22"/>
    </row>
    <row r="68" spans="1:12" ht="12.75">
      <c r="A68" s="40"/>
      <c r="B68" s="40"/>
      <c r="C68" s="32"/>
      <c r="D68" s="32"/>
      <c r="E68" s="32"/>
      <c r="F68" s="32"/>
      <c r="G68" s="32"/>
      <c r="H68" s="32"/>
      <c r="I68" s="32"/>
      <c r="J68" s="22"/>
      <c r="K68" s="22"/>
      <c r="L68" s="22"/>
    </row>
    <row r="69" spans="1:12" ht="12.75">
      <c r="A69" s="126" t="s">
        <v>282</v>
      </c>
      <c r="B69" s="127"/>
      <c r="C69" s="128" t="s">
        <v>371</v>
      </c>
      <c r="D69" s="129"/>
      <c r="E69" s="129"/>
      <c r="F69" s="129"/>
      <c r="G69" s="129"/>
      <c r="H69" s="129"/>
      <c r="I69" s="130"/>
      <c r="J69" s="22"/>
      <c r="K69" s="22"/>
      <c r="L69" s="22"/>
    </row>
    <row r="70" spans="1:12" ht="12.75">
      <c r="A70" s="69"/>
      <c r="B70" s="69"/>
      <c r="C70" s="133" t="s">
        <v>283</v>
      </c>
      <c r="D70" s="133"/>
      <c r="E70" s="133"/>
      <c r="F70" s="133"/>
      <c r="G70" s="133"/>
      <c r="H70" s="133"/>
      <c r="I70" s="71"/>
      <c r="J70" s="22"/>
      <c r="K70" s="22"/>
      <c r="L70" s="22"/>
    </row>
    <row r="71" spans="1:12" ht="12.75">
      <c r="A71" s="69"/>
      <c r="B71" s="69"/>
      <c r="C71" s="70"/>
      <c r="D71" s="70"/>
      <c r="E71" s="70"/>
      <c r="F71" s="70"/>
      <c r="G71" s="70"/>
      <c r="H71" s="70"/>
      <c r="I71" s="71"/>
      <c r="J71" s="22"/>
      <c r="K71" s="22"/>
      <c r="L71" s="22"/>
    </row>
    <row r="72" spans="1:12" ht="12.75">
      <c r="A72" s="69"/>
      <c r="B72" s="131" t="s">
        <v>284</v>
      </c>
      <c r="C72" s="132"/>
      <c r="D72" s="132"/>
      <c r="E72" s="132"/>
      <c r="F72" s="110"/>
      <c r="G72" s="110"/>
      <c r="H72" s="111"/>
      <c r="I72" s="111"/>
      <c r="J72" s="22"/>
      <c r="K72" s="22"/>
      <c r="L72" s="22"/>
    </row>
    <row r="73" spans="1:12" ht="12.75">
      <c r="A73" s="69"/>
      <c r="B73" s="112" t="s">
        <v>322</v>
      </c>
      <c r="C73" s="113"/>
      <c r="D73" s="113"/>
      <c r="E73" s="113"/>
      <c r="F73" s="113"/>
      <c r="G73" s="113"/>
      <c r="H73" s="137" t="s">
        <v>317</v>
      </c>
      <c r="I73" s="137"/>
      <c r="J73" s="22"/>
      <c r="K73" s="22"/>
      <c r="L73" s="22"/>
    </row>
    <row r="74" spans="1:12" ht="12.75">
      <c r="A74" s="69"/>
      <c r="B74" s="112" t="s">
        <v>318</v>
      </c>
      <c r="C74" s="113"/>
      <c r="D74" s="113"/>
      <c r="E74" s="113"/>
      <c r="F74" s="113"/>
      <c r="G74" s="113"/>
      <c r="H74" s="137"/>
      <c r="I74" s="137"/>
      <c r="J74" s="22"/>
      <c r="K74" s="22"/>
      <c r="L74" s="22"/>
    </row>
    <row r="75" spans="1:12" ht="12.75">
      <c r="A75" s="69"/>
      <c r="B75" s="112" t="s">
        <v>319</v>
      </c>
      <c r="C75" s="113"/>
      <c r="D75" s="113"/>
      <c r="E75" s="113"/>
      <c r="F75" s="113"/>
      <c r="G75" s="113"/>
      <c r="H75" s="137"/>
      <c r="I75" s="137"/>
      <c r="J75" s="22"/>
      <c r="K75" s="22"/>
      <c r="L75" s="22"/>
    </row>
    <row r="76" spans="1:12" ht="12.75">
      <c r="A76" s="69"/>
      <c r="B76" s="112" t="s">
        <v>320</v>
      </c>
      <c r="C76" s="114"/>
      <c r="D76" s="114"/>
      <c r="E76" s="114"/>
      <c r="F76" s="114"/>
      <c r="G76" s="114"/>
      <c r="H76" s="137"/>
      <c r="I76" s="137"/>
      <c r="J76" s="22"/>
      <c r="K76" s="22"/>
      <c r="L76" s="22"/>
    </row>
    <row r="77" spans="1:12" ht="12.75">
      <c r="A77" s="69"/>
      <c r="B77" s="112" t="s">
        <v>321</v>
      </c>
      <c r="C77" s="114"/>
      <c r="D77" s="114"/>
      <c r="E77" s="114"/>
      <c r="F77" s="114"/>
      <c r="G77" s="114"/>
      <c r="H77" s="137"/>
      <c r="I77" s="137"/>
      <c r="J77" s="22"/>
      <c r="K77" s="22"/>
      <c r="L77" s="22"/>
    </row>
    <row r="78" spans="1:12" ht="12.75">
      <c r="A78" s="69"/>
      <c r="B78" s="69"/>
      <c r="C78" s="70"/>
      <c r="D78" s="70"/>
      <c r="E78" s="70"/>
      <c r="F78" s="70"/>
      <c r="G78" s="70"/>
      <c r="H78" s="70"/>
      <c r="I78" s="71"/>
      <c r="J78" s="22"/>
      <c r="K78" s="22"/>
      <c r="L78" s="22"/>
    </row>
    <row r="79" spans="1:12" ht="13.5" thickBot="1">
      <c r="A79" s="72" t="s">
        <v>285</v>
      </c>
      <c r="B79" s="32"/>
      <c r="C79" s="32"/>
      <c r="D79" s="32"/>
      <c r="E79" s="32"/>
      <c r="F79" s="32"/>
      <c r="G79" s="73"/>
      <c r="H79" s="74"/>
      <c r="I79" s="73"/>
      <c r="J79" s="22"/>
      <c r="K79" s="22"/>
      <c r="L79" s="22"/>
    </row>
    <row r="80" spans="1:12" ht="12.75">
      <c r="A80" s="32"/>
      <c r="B80" s="32"/>
      <c r="C80" s="32"/>
      <c r="D80" s="32"/>
      <c r="E80" s="69" t="s">
        <v>286</v>
      </c>
      <c r="F80" s="22"/>
      <c r="G80" s="134" t="s">
        <v>287</v>
      </c>
      <c r="H80" s="135"/>
      <c r="I80" s="136"/>
      <c r="J80" s="22"/>
      <c r="K80" s="22"/>
      <c r="L80" s="22"/>
    </row>
    <row r="81" spans="1:12" ht="12.75">
      <c r="A81" s="75"/>
      <c r="B81" s="75"/>
      <c r="C81" s="37"/>
      <c r="D81" s="37"/>
      <c r="E81" s="37"/>
      <c r="F81" s="37"/>
      <c r="G81" s="119"/>
      <c r="H81" s="120"/>
      <c r="I81" s="37"/>
      <c r="J81" s="22"/>
      <c r="K81" s="22"/>
      <c r="L81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98">
    <mergeCell ref="A58:D58"/>
    <mergeCell ref="E58:G58"/>
    <mergeCell ref="H58:I58"/>
    <mergeCell ref="A52:D52"/>
    <mergeCell ref="E52:G52"/>
    <mergeCell ref="H52:I52"/>
    <mergeCell ref="H46:I46"/>
    <mergeCell ref="A42:D42"/>
    <mergeCell ref="E42:G42"/>
    <mergeCell ref="H42:I42"/>
    <mergeCell ref="A56:D56"/>
    <mergeCell ref="E56:G56"/>
    <mergeCell ref="H56:I56"/>
    <mergeCell ref="A54:D54"/>
    <mergeCell ref="E54:G54"/>
    <mergeCell ref="H54:I54"/>
    <mergeCell ref="E40:G40"/>
    <mergeCell ref="H40:I40"/>
    <mergeCell ref="A48:D48"/>
    <mergeCell ref="E48:G48"/>
    <mergeCell ref="H48:I48"/>
    <mergeCell ref="A44:D44"/>
    <mergeCell ref="E44:G44"/>
    <mergeCell ref="H44:I44"/>
    <mergeCell ref="A46:D46"/>
    <mergeCell ref="E46:G4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63:I63"/>
    <mergeCell ref="C37:D37"/>
    <mergeCell ref="F37:G37"/>
    <mergeCell ref="A38:D38"/>
    <mergeCell ref="E38:G38"/>
    <mergeCell ref="H38:I38"/>
    <mergeCell ref="A50:D50"/>
    <mergeCell ref="E50:G50"/>
    <mergeCell ref="H50:I50"/>
    <mergeCell ref="A40:D40"/>
    <mergeCell ref="A65:B65"/>
    <mergeCell ref="C65:E65"/>
    <mergeCell ref="H65:I65"/>
    <mergeCell ref="A1:C1"/>
    <mergeCell ref="A63:B63"/>
    <mergeCell ref="A61:B61"/>
    <mergeCell ref="C61:D61"/>
    <mergeCell ref="F61:I61"/>
    <mergeCell ref="C62:D62"/>
    <mergeCell ref="F62:G62"/>
    <mergeCell ref="G81:H81"/>
    <mergeCell ref="A67:B67"/>
    <mergeCell ref="C67:I67"/>
    <mergeCell ref="A69:B69"/>
    <mergeCell ref="C69:I69"/>
    <mergeCell ref="B72:E72"/>
    <mergeCell ref="C70:H70"/>
    <mergeCell ref="G80:I80"/>
    <mergeCell ref="H73:I7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67" r:id="rId3" display="biserka.klaric@hr.lactalis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tabSelected="1" view="pageBreakPreview" zoomScale="110" zoomScaleSheetLayoutView="110" zoomScalePageLayoutView="0" workbookViewId="0" topLeftCell="A1">
      <selection activeCell="M96" sqref="M96"/>
    </sheetView>
  </sheetViews>
  <sheetFormatPr defaultColWidth="9.140625" defaultRowHeight="12.75"/>
  <cols>
    <col min="10" max="11" width="11.140625" style="0" bestFit="1" customWidth="1"/>
    <col min="12" max="12" width="15.57421875" style="0" bestFit="1" customWidth="1"/>
    <col min="13" max="13" width="15.28125" style="0" customWidth="1"/>
    <col min="14" max="14" width="10.8515625" style="0" bestFit="1" customWidth="1"/>
  </cols>
  <sheetData>
    <row r="1" spans="1:11" ht="12.75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377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87" t="s">
        <v>369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34.5" thickBot="1">
      <c r="A5" s="190" t="s">
        <v>61</v>
      </c>
      <c r="B5" s="191"/>
      <c r="C5" s="191"/>
      <c r="D5" s="191"/>
      <c r="E5" s="191"/>
      <c r="F5" s="191"/>
      <c r="G5" s="191"/>
      <c r="H5" s="192"/>
      <c r="I5" s="77" t="s">
        <v>288</v>
      </c>
      <c r="J5" s="78" t="s">
        <v>115</v>
      </c>
      <c r="K5" s="79" t="s">
        <v>116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1">
        <v>2</v>
      </c>
      <c r="J6" s="80">
        <v>3</v>
      </c>
      <c r="K6" s="80">
        <v>4</v>
      </c>
    </row>
    <row r="7" spans="1:11" ht="12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1" ht="12.75">
      <c r="A8" s="197" t="s">
        <v>62</v>
      </c>
      <c r="B8" s="198"/>
      <c r="C8" s="198"/>
      <c r="D8" s="198"/>
      <c r="E8" s="198"/>
      <c r="F8" s="198"/>
      <c r="G8" s="198"/>
      <c r="H8" s="199"/>
      <c r="I8" s="6">
        <v>1</v>
      </c>
      <c r="J8" s="11"/>
      <c r="K8" s="11"/>
    </row>
    <row r="9" spans="1:15" ht="12.75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12">
        <f>J10+J17+J27+J36+J40</f>
        <v>1200849619</v>
      </c>
      <c r="K9" s="12">
        <f>K10+K17+K27+K36+K40</f>
        <v>1149999668</v>
      </c>
      <c r="L9" s="115"/>
      <c r="M9" s="115"/>
      <c r="N9" s="116"/>
      <c r="O9" s="115"/>
    </row>
    <row r="10" spans="1:15" ht="12.75">
      <c r="A10" s="184" t="s">
        <v>213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133649444</v>
      </c>
      <c r="K10" s="12">
        <f>SUM(K11:K16)</f>
        <v>133036698</v>
      </c>
      <c r="L10" s="115"/>
      <c r="M10" s="115"/>
      <c r="N10" s="116"/>
      <c r="O10" s="115"/>
    </row>
    <row r="11" spans="1:15" ht="12.75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/>
      <c r="K11" s="13"/>
      <c r="L11" s="115"/>
      <c r="M11" s="115"/>
      <c r="N11" s="116"/>
      <c r="O11" s="115"/>
    </row>
    <row r="12" spans="1:15" ht="12.75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v>8914665</v>
      </c>
      <c r="K12" s="13">
        <v>8277448</v>
      </c>
      <c r="L12" s="115"/>
      <c r="M12" s="115"/>
      <c r="N12" s="116"/>
      <c r="O12" s="115"/>
    </row>
    <row r="13" spans="1:15" ht="12.75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>
        <v>124617053</v>
      </c>
      <c r="K13" s="13">
        <v>124113793</v>
      </c>
      <c r="L13" s="115"/>
      <c r="M13" s="115"/>
      <c r="N13" s="116"/>
      <c r="O13" s="115"/>
    </row>
    <row r="14" spans="1:15" ht="12.75">
      <c r="A14" s="184" t="s">
        <v>216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>
        <v>0</v>
      </c>
      <c r="L14" s="115"/>
      <c r="M14" s="115"/>
      <c r="N14" s="116"/>
      <c r="O14" s="115"/>
    </row>
    <row r="15" spans="1:15" ht="12.75">
      <c r="A15" s="184" t="s">
        <v>217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>
        <v>117726</v>
      </c>
      <c r="K15" s="13">
        <v>645457</v>
      </c>
      <c r="L15" s="115"/>
      <c r="M15" s="115"/>
      <c r="N15" s="116"/>
      <c r="O15" s="115"/>
    </row>
    <row r="16" spans="1:15" ht="12.75">
      <c r="A16" s="184" t="s">
        <v>218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/>
      <c r="K16" s="13"/>
      <c r="L16" s="115"/>
      <c r="M16" s="115"/>
      <c r="N16" s="116"/>
      <c r="O16" s="115"/>
    </row>
    <row r="17" spans="1:15" ht="12.75">
      <c r="A17" s="184" t="s">
        <v>214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1035646710</v>
      </c>
      <c r="K17" s="12">
        <f>SUM(K18:K26)</f>
        <v>994863042</v>
      </c>
      <c r="L17" s="115"/>
      <c r="M17" s="115"/>
      <c r="N17" s="116"/>
      <c r="O17" s="115"/>
    </row>
    <row r="18" spans="1:15" ht="12.75">
      <c r="A18" s="184" t="s">
        <v>219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104249423</v>
      </c>
      <c r="K18" s="13">
        <v>102613443</v>
      </c>
      <c r="L18" s="115"/>
      <c r="M18" s="115"/>
      <c r="N18" s="116"/>
      <c r="O18" s="115"/>
    </row>
    <row r="19" spans="1:15" ht="12.75">
      <c r="A19" s="184" t="s">
        <v>255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443909248</v>
      </c>
      <c r="K19" s="13">
        <v>418777120</v>
      </c>
      <c r="L19" s="115"/>
      <c r="M19" s="115"/>
      <c r="N19" s="116"/>
      <c r="O19" s="115"/>
    </row>
    <row r="20" spans="1:15" ht="12.75">
      <c r="A20" s="184" t="s">
        <v>220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333852631</v>
      </c>
      <c r="K20" s="13">
        <v>305823202</v>
      </c>
      <c r="L20" s="115"/>
      <c r="M20" s="115"/>
      <c r="N20" s="116"/>
      <c r="O20" s="115"/>
    </row>
    <row r="21" spans="1:15" ht="12.75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129176136</v>
      </c>
      <c r="K21" s="13">
        <v>139943899</v>
      </c>
      <c r="L21" s="115"/>
      <c r="M21" s="115"/>
      <c r="N21" s="116"/>
      <c r="O21" s="115"/>
    </row>
    <row r="22" spans="1:15" ht="12.75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>
        <v>63485</v>
      </c>
      <c r="K22" s="13">
        <v>63115</v>
      </c>
      <c r="L22" s="115"/>
      <c r="M22" s="115"/>
      <c r="N22" s="116"/>
      <c r="O22" s="115"/>
    </row>
    <row r="23" spans="1:15" ht="12.75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>
        <v>2097375</v>
      </c>
      <c r="K23" s="13">
        <v>838732</v>
      </c>
      <c r="L23" s="115"/>
      <c r="M23" s="115"/>
      <c r="N23" s="116"/>
      <c r="O23" s="115"/>
    </row>
    <row r="24" spans="1:15" ht="12.75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17734784</v>
      </c>
      <c r="K24" s="13">
        <v>22343374</v>
      </c>
      <c r="L24" s="115"/>
      <c r="M24" s="115"/>
      <c r="N24" s="116"/>
      <c r="O24" s="115"/>
    </row>
    <row r="25" spans="1:15" ht="12.75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>
        <v>1091736</v>
      </c>
      <c r="K25" s="13">
        <v>1088430</v>
      </c>
      <c r="L25" s="115"/>
      <c r="M25" s="115"/>
      <c r="N25" s="116"/>
      <c r="O25" s="115"/>
    </row>
    <row r="26" spans="1:15" ht="12.75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>
        <v>3471892</v>
      </c>
      <c r="K26" s="13">
        <v>3371727</v>
      </c>
      <c r="L26" s="115"/>
      <c r="M26" s="115"/>
      <c r="N26" s="116"/>
      <c r="O26" s="115"/>
    </row>
    <row r="27" spans="1:15" ht="12.75">
      <c r="A27" s="184" t="s">
        <v>198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10076286</v>
      </c>
      <c r="K27" s="12">
        <f>SUM(K28:K35)</f>
        <v>4768469</v>
      </c>
      <c r="L27" s="115"/>
      <c r="M27" s="115"/>
      <c r="N27" s="116"/>
      <c r="O27" s="115"/>
    </row>
    <row r="28" spans="1:15" ht="12.75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/>
      <c r="K28" s="13">
        <v>0</v>
      </c>
      <c r="L28" s="115"/>
      <c r="M28" s="115"/>
      <c r="N28" s="116"/>
      <c r="O28" s="115"/>
    </row>
    <row r="29" spans="1:15" ht="12.75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>
        <v>0</v>
      </c>
      <c r="L29" s="115"/>
      <c r="M29" s="115"/>
      <c r="N29" s="116"/>
      <c r="O29" s="115"/>
    </row>
    <row r="30" spans="1:15" ht="12.75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/>
      <c r="K30" s="13"/>
      <c r="L30" s="115"/>
      <c r="M30" s="115"/>
      <c r="N30" s="116"/>
      <c r="O30" s="115"/>
    </row>
    <row r="31" spans="1:15" ht="12.75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>
        <v>0</v>
      </c>
      <c r="L31" s="115"/>
      <c r="M31" s="115"/>
      <c r="N31" s="116"/>
      <c r="O31" s="115"/>
    </row>
    <row r="32" spans="1:15" ht="12.75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>
        <v>305002</v>
      </c>
      <c r="K32" s="13">
        <v>255906</v>
      </c>
      <c r="L32" s="115"/>
      <c r="M32" s="115"/>
      <c r="N32" s="116"/>
      <c r="O32" s="115"/>
    </row>
    <row r="33" spans="1:15" ht="12.75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>
        <v>9671284</v>
      </c>
      <c r="K33" s="13">
        <v>4412563</v>
      </c>
      <c r="L33" s="115"/>
      <c r="M33" s="115"/>
      <c r="N33" s="116"/>
      <c r="O33" s="115"/>
    </row>
    <row r="34" spans="1:15" ht="12.75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>
        <v>100000</v>
      </c>
      <c r="K34" s="13">
        <v>100000</v>
      </c>
      <c r="L34" s="115"/>
      <c r="M34" s="115"/>
      <c r="N34" s="116"/>
      <c r="O34" s="115"/>
    </row>
    <row r="35" spans="1:14" ht="12.75">
      <c r="A35" s="184" t="s">
        <v>190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>
        <v>0</v>
      </c>
      <c r="L35" s="115"/>
      <c r="M35" s="116"/>
      <c r="N35" s="116"/>
    </row>
    <row r="36" spans="1:14" ht="12.75">
      <c r="A36" s="184" t="s">
        <v>191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0</v>
      </c>
      <c r="K36" s="12">
        <f>SUM(K37:K39)</f>
        <v>0</v>
      </c>
      <c r="L36" s="115"/>
      <c r="M36" s="116"/>
      <c r="N36" s="116"/>
    </row>
    <row r="37" spans="1:14" ht="12.75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  <c r="L37" s="115"/>
      <c r="M37" s="116"/>
      <c r="N37" s="116"/>
    </row>
    <row r="38" spans="1:14" ht="12.75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/>
      <c r="K38" s="13"/>
      <c r="L38" s="115"/>
      <c r="M38" s="116"/>
      <c r="N38" s="116"/>
    </row>
    <row r="39" spans="1:14" ht="12.75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  <c r="L39" s="115"/>
      <c r="M39" s="116"/>
      <c r="N39" s="116"/>
    </row>
    <row r="40" spans="1:15" ht="12.75">
      <c r="A40" s="184" t="s">
        <v>192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>
        <v>21477179</v>
      </c>
      <c r="K40" s="13">
        <v>17331459</v>
      </c>
      <c r="L40" s="115"/>
      <c r="M40" s="115"/>
      <c r="N40" s="116"/>
      <c r="O40" s="115"/>
    </row>
    <row r="41" spans="1:15" ht="12.75">
      <c r="A41" s="200" t="s">
        <v>248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">
        <f>J42+J50+J57+J65</f>
        <v>1250788201</v>
      </c>
      <c r="K41" s="12">
        <f>K42+K50+K57+K65</f>
        <v>1351530866</v>
      </c>
      <c r="L41" s="115"/>
      <c r="M41" s="115"/>
      <c r="N41" s="116"/>
      <c r="O41" s="115"/>
    </row>
    <row r="42" spans="1:15" ht="12.75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290539248</v>
      </c>
      <c r="K42" s="12">
        <f>SUM(K43:K49)</f>
        <v>289479417</v>
      </c>
      <c r="L42" s="115"/>
      <c r="M42" s="115"/>
      <c r="N42" s="116"/>
      <c r="O42" s="115"/>
    </row>
    <row r="43" spans="1:15" ht="12.75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115275970</v>
      </c>
      <c r="K43" s="13">
        <v>110254199</v>
      </c>
      <c r="L43" s="115"/>
      <c r="M43" s="115"/>
      <c r="N43" s="116"/>
      <c r="O43" s="115"/>
    </row>
    <row r="44" spans="1:15" ht="12.75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38717799</v>
      </c>
      <c r="K44" s="13">
        <v>37427353</v>
      </c>
      <c r="L44" s="115"/>
      <c r="M44" s="115"/>
      <c r="N44" s="116"/>
      <c r="O44" s="115"/>
    </row>
    <row r="45" spans="1:15" ht="12.75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85705904</v>
      </c>
      <c r="K45" s="13">
        <v>96913163</v>
      </c>
      <c r="L45" s="115"/>
      <c r="M45" s="115"/>
      <c r="N45" s="116"/>
      <c r="O45" s="115"/>
    </row>
    <row r="46" spans="1:15" ht="12.75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34874817</v>
      </c>
      <c r="K46" s="13">
        <v>39358666</v>
      </c>
      <c r="L46" s="115"/>
      <c r="M46" s="115"/>
      <c r="N46" s="116"/>
      <c r="O46" s="115"/>
    </row>
    <row r="47" spans="1:15" ht="12.75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11320835</v>
      </c>
      <c r="K47" s="13">
        <v>1813806</v>
      </c>
      <c r="L47" s="115"/>
      <c r="M47" s="115"/>
      <c r="N47" s="116"/>
      <c r="O47" s="115"/>
    </row>
    <row r="48" spans="1:15" ht="12.75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>
        <v>4643923</v>
      </c>
      <c r="K48" s="13">
        <v>3712230</v>
      </c>
      <c r="L48" s="115"/>
      <c r="M48" s="115"/>
      <c r="N48" s="116"/>
      <c r="O48" s="115"/>
    </row>
    <row r="49" spans="1:15" ht="12.75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>
        <v>0</v>
      </c>
      <c r="L49" s="115"/>
      <c r="M49" s="115"/>
      <c r="N49" s="116"/>
      <c r="O49" s="115"/>
    </row>
    <row r="50" spans="1:15" ht="12.75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634669760</v>
      </c>
      <c r="K50" s="12">
        <f>SUM(K51:K56)</f>
        <v>575201776</v>
      </c>
      <c r="L50" s="115"/>
      <c r="M50" s="115"/>
      <c r="N50" s="116"/>
      <c r="O50" s="115"/>
    </row>
    <row r="51" spans="1:15" ht="12.75">
      <c r="A51" s="184" t="s">
        <v>208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>
        <v>49209129</v>
      </c>
      <c r="K51" s="13">
        <v>51769117</v>
      </c>
      <c r="L51" s="115"/>
      <c r="M51" s="115"/>
      <c r="N51" s="116"/>
      <c r="O51" s="115"/>
    </row>
    <row r="52" spans="1:15" ht="12.75">
      <c r="A52" s="184" t="s">
        <v>209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547621373</v>
      </c>
      <c r="K52" s="13">
        <v>482029660</v>
      </c>
      <c r="L52" s="115"/>
      <c r="M52" s="115"/>
      <c r="N52" s="116"/>
      <c r="O52" s="115"/>
    </row>
    <row r="53" spans="1:15" ht="12.75">
      <c r="A53" s="184" t="s">
        <v>210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>
        <v>0</v>
      </c>
      <c r="K53" s="13"/>
      <c r="L53" s="115"/>
      <c r="M53" s="116"/>
      <c r="N53" s="116"/>
      <c r="O53" s="115"/>
    </row>
    <row r="54" spans="1:15" ht="12.75">
      <c r="A54" s="184" t="s">
        <v>211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173384</v>
      </c>
      <c r="K54" s="13">
        <v>224369</v>
      </c>
      <c r="L54" s="115"/>
      <c r="M54" s="115"/>
      <c r="N54" s="116"/>
      <c r="O54" s="115"/>
    </row>
    <row r="55" spans="1:15" ht="12.75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14908312</v>
      </c>
      <c r="K55" s="13">
        <f>19699279</f>
        <v>19699279</v>
      </c>
      <c r="L55" s="115"/>
      <c r="M55" s="115"/>
      <c r="N55" s="116"/>
      <c r="O55" s="115"/>
    </row>
    <row r="56" spans="1:15" ht="12.75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f>16424158+6333404</f>
        <v>22757562</v>
      </c>
      <c r="K56" s="13">
        <f>21479351</f>
        <v>21479351</v>
      </c>
      <c r="L56" s="115"/>
      <c r="M56" s="115"/>
      <c r="N56" s="116"/>
      <c r="O56" s="115"/>
    </row>
    <row r="57" spans="1:15" ht="12.75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24507410</v>
      </c>
      <c r="K57" s="12">
        <f>SUM(K58:K64)</f>
        <v>10850034</v>
      </c>
      <c r="L57" s="115"/>
      <c r="M57" s="115"/>
      <c r="N57" s="116"/>
      <c r="O57" s="115"/>
    </row>
    <row r="58" spans="1:15" ht="12.75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  <c r="L58" s="115"/>
      <c r="M58" s="116"/>
      <c r="N58" s="116"/>
      <c r="O58" s="115"/>
    </row>
    <row r="59" spans="1:15" ht="12.75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  <c r="L59" s="115"/>
      <c r="M59" s="116"/>
      <c r="N59" s="116"/>
      <c r="O59" s="115"/>
    </row>
    <row r="60" spans="1:15" ht="12.75">
      <c r="A60" s="184" t="s">
        <v>250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  <c r="L60" s="115"/>
      <c r="M60" s="116"/>
      <c r="N60" s="116"/>
      <c r="O60" s="115"/>
    </row>
    <row r="61" spans="1:15" ht="12.75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  <c r="L61" s="115"/>
      <c r="M61" s="116"/>
      <c r="N61" s="116"/>
      <c r="O61" s="115"/>
    </row>
    <row r="62" spans="1:15" ht="12.75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  <c r="L62" s="115"/>
      <c r="M62" s="116"/>
      <c r="N62" s="116"/>
      <c r="O62" s="115"/>
    </row>
    <row r="63" spans="1:15" ht="12.75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>
        <v>24507410</v>
      </c>
      <c r="K63" s="13">
        <v>10850034</v>
      </c>
      <c r="L63" s="115"/>
      <c r="M63" s="116"/>
      <c r="N63" s="116"/>
      <c r="O63" s="115"/>
    </row>
    <row r="64" spans="1:15" ht="12.75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/>
      <c r="K64" s="13"/>
      <c r="L64" s="115"/>
      <c r="M64" s="116"/>
      <c r="N64" s="116"/>
      <c r="O64" s="115"/>
    </row>
    <row r="65" spans="1:15" ht="12.75">
      <c r="A65" s="184" t="s">
        <v>215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301071783</v>
      </c>
      <c r="K65" s="13">
        <v>475999639</v>
      </c>
      <c r="L65" s="115"/>
      <c r="M65" s="116"/>
      <c r="N65" s="116"/>
      <c r="O65" s="115"/>
    </row>
    <row r="66" spans="1:15" ht="12.75">
      <c r="A66" s="200" t="s">
        <v>58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f>6333404*0</f>
        <v>0</v>
      </c>
      <c r="K66" s="13"/>
      <c r="L66" s="115"/>
      <c r="M66" s="116"/>
      <c r="N66" s="116"/>
      <c r="O66" s="115"/>
    </row>
    <row r="67" spans="1:15" ht="12.75">
      <c r="A67" s="200" t="s">
        <v>249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">
        <f>J8+J9+J41+J66</f>
        <v>2451637820</v>
      </c>
      <c r="K67" s="12">
        <f>K8+K9+K41+K66</f>
        <v>2501530534</v>
      </c>
      <c r="L67" s="115"/>
      <c r="M67" s="116"/>
      <c r="N67" s="116"/>
      <c r="O67" s="115"/>
    </row>
    <row r="68" spans="1:15" ht="12.75">
      <c r="A68" s="206" t="s">
        <v>93</v>
      </c>
      <c r="B68" s="207"/>
      <c r="C68" s="207"/>
      <c r="D68" s="207"/>
      <c r="E68" s="207"/>
      <c r="F68" s="207"/>
      <c r="G68" s="207"/>
      <c r="H68" s="208"/>
      <c r="I68" s="7">
        <v>61</v>
      </c>
      <c r="J68" s="14"/>
      <c r="K68" s="14"/>
      <c r="L68" s="115"/>
      <c r="M68" s="116"/>
      <c r="N68" s="116"/>
      <c r="O68" s="115"/>
    </row>
    <row r="69" spans="1:15" ht="12.75">
      <c r="A69" s="209" t="s">
        <v>60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  <c r="L69" s="115"/>
      <c r="M69" s="116"/>
      <c r="N69" s="116"/>
      <c r="O69" s="115"/>
    </row>
    <row r="70" spans="1:15" ht="12.75">
      <c r="A70" s="197" t="s">
        <v>199</v>
      </c>
      <c r="B70" s="198"/>
      <c r="C70" s="198"/>
      <c r="D70" s="198"/>
      <c r="E70" s="198"/>
      <c r="F70" s="198"/>
      <c r="G70" s="198"/>
      <c r="H70" s="199"/>
      <c r="I70" s="6">
        <v>62</v>
      </c>
      <c r="J70" s="20">
        <f>J71+J72+J73+J79+J80+J83+J86</f>
        <v>1633696384</v>
      </c>
      <c r="K70" s="20">
        <f>K71+K72+K73+K79+K80+K83+K86</f>
        <v>1770868485</v>
      </c>
      <c r="L70" s="115"/>
      <c r="M70" s="115"/>
      <c r="N70" s="116"/>
      <c r="O70" s="115"/>
    </row>
    <row r="71" spans="1:15" ht="12.75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300000000</v>
      </c>
      <c r="K71" s="13">
        <v>300000000</v>
      </c>
      <c r="L71" s="115"/>
      <c r="M71" s="115"/>
      <c r="N71" s="116"/>
      <c r="O71" s="115"/>
    </row>
    <row r="72" spans="1:15" ht="12.75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/>
      <c r="K72" s="13"/>
      <c r="L72" s="115"/>
      <c r="M72" s="115"/>
      <c r="N72" s="116"/>
      <c r="O72" s="115"/>
    </row>
    <row r="73" spans="1:15" ht="12.75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17286293</v>
      </c>
      <c r="K73" s="12">
        <f>K74+K75-K76+K77+K78</f>
        <v>17261916</v>
      </c>
      <c r="L73" s="115"/>
      <c r="M73" s="115"/>
      <c r="N73" s="116"/>
      <c r="O73" s="115"/>
    </row>
    <row r="74" spans="1:15" ht="12.75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15000000</v>
      </c>
      <c r="K74" s="13">
        <v>15000000</v>
      </c>
      <c r="L74" s="115"/>
      <c r="M74" s="115"/>
      <c r="N74" s="116"/>
      <c r="O74" s="115"/>
    </row>
    <row r="75" spans="1:15" ht="12.75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86680</v>
      </c>
      <c r="K75" s="13">
        <v>86680</v>
      </c>
      <c r="L75" s="115"/>
      <c r="M75" s="115"/>
      <c r="N75" s="116"/>
      <c r="O75" s="115"/>
    </row>
    <row r="76" spans="1:15" ht="12.75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>
        <v>86680</v>
      </c>
      <c r="K76" s="13">
        <v>86680</v>
      </c>
      <c r="L76" s="115"/>
      <c r="M76" s="115"/>
      <c r="N76" s="116"/>
      <c r="O76" s="115"/>
    </row>
    <row r="77" spans="1:15" ht="12.75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  <c r="L77" s="115"/>
      <c r="M77" s="115"/>
      <c r="N77" s="116"/>
      <c r="O77" s="115"/>
    </row>
    <row r="78" spans="1:15" ht="12.75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2286293</v>
      </c>
      <c r="K78" s="13">
        <v>2261916</v>
      </c>
      <c r="L78" s="115"/>
      <c r="M78" s="115"/>
      <c r="N78" s="116"/>
      <c r="O78" s="115"/>
    </row>
    <row r="79" spans="1:15" ht="12.75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/>
      <c r="K79" s="13"/>
      <c r="L79" s="115"/>
      <c r="M79" s="115"/>
      <c r="N79" s="116"/>
      <c r="O79" s="115"/>
    </row>
    <row r="80" spans="1:15" ht="12.75">
      <c r="A80" s="184" t="s">
        <v>246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1180769619</v>
      </c>
      <c r="K80" s="12">
        <f>K81-K82</f>
        <v>1321351185</v>
      </c>
      <c r="L80" s="115"/>
      <c r="M80" s="115"/>
      <c r="N80" s="116"/>
      <c r="O80" s="115"/>
    </row>
    <row r="81" spans="1:15" ht="12.75">
      <c r="A81" s="203" t="s">
        <v>175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1180769619</v>
      </c>
      <c r="K81" s="13">
        <v>1321351185</v>
      </c>
      <c r="L81" s="115"/>
      <c r="M81" s="115"/>
      <c r="N81" s="116"/>
      <c r="O81" s="115"/>
    </row>
    <row r="82" spans="1:15" ht="12.75">
      <c r="A82" s="203" t="s">
        <v>176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/>
      <c r="K82" s="13"/>
      <c r="L82" s="115"/>
      <c r="M82" s="116"/>
      <c r="N82" s="116"/>
      <c r="O82" s="115"/>
    </row>
    <row r="83" spans="1:15" ht="12.75">
      <c r="A83" s="184" t="s">
        <v>247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135640472</v>
      </c>
      <c r="K83" s="12">
        <f>K84-K85</f>
        <v>132255384</v>
      </c>
      <c r="L83" s="115"/>
      <c r="M83" s="116"/>
      <c r="N83" s="116"/>
      <c r="O83" s="115"/>
    </row>
    <row r="84" spans="1:15" ht="12.75">
      <c r="A84" s="203" t="s">
        <v>177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135640472</v>
      </c>
      <c r="K84" s="13">
        <v>132255384</v>
      </c>
      <c r="L84" s="115"/>
      <c r="M84" s="116"/>
      <c r="N84" s="116"/>
      <c r="O84" s="115"/>
    </row>
    <row r="85" spans="1:15" ht="12.75">
      <c r="A85" s="203" t="s">
        <v>178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/>
      <c r="K85" s="13"/>
      <c r="L85" s="115"/>
      <c r="M85" s="116"/>
      <c r="N85" s="116"/>
      <c r="O85" s="115"/>
    </row>
    <row r="86" spans="1:15" ht="12.75">
      <c r="A86" s="184" t="s">
        <v>179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/>
      <c r="K86" s="13"/>
      <c r="L86" s="115"/>
      <c r="M86" s="116"/>
      <c r="N86" s="116"/>
      <c r="O86" s="115"/>
    </row>
    <row r="87" spans="1:15" ht="12.75">
      <c r="A87" s="200" t="s">
        <v>19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">
        <f>SUM(J88:J90)</f>
        <v>34703536</v>
      </c>
      <c r="K87" s="12">
        <f>SUM(K88:K90)</f>
        <v>32389464</v>
      </c>
      <c r="L87" s="115"/>
      <c r="M87" s="116"/>
      <c r="N87" s="116"/>
      <c r="O87" s="115"/>
    </row>
    <row r="88" spans="1:15" ht="12.75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>
        <v>17647114</v>
      </c>
      <c r="K88" s="13">
        <v>18217966</v>
      </c>
      <c r="L88" s="115"/>
      <c r="M88" s="116"/>
      <c r="N88" s="116"/>
      <c r="O88" s="115"/>
    </row>
    <row r="89" spans="1:15" ht="12.75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>
        <v>0</v>
      </c>
      <c r="L89" s="115"/>
      <c r="M89" s="116"/>
      <c r="N89" s="116"/>
      <c r="O89" s="115"/>
    </row>
    <row r="90" spans="1:15" ht="12.75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17056422</v>
      </c>
      <c r="K90" s="13">
        <v>14171498</v>
      </c>
      <c r="L90" s="115"/>
      <c r="M90" s="116"/>
      <c r="N90" s="116"/>
      <c r="O90" s="115"/>
    </row>
    <row r="91" spans="1:15" ht="12.75">
      <c r="A91" s="200" t="s">
        <v>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">
        <f>SUM(J92:J100)</f>
        <v>42297533</v>
      </c>
      <c r="K91" s="12">
        <f>SUM(K92:K100)</f>
        <v>70407005</v>
      </c>
      <c r="L91" s="115"/>
      <c r="M91" s="116"/>
      <c r="N91" s="116"/>
      <c r="O91" s="115"/>
    </row>
    <row r="92" spans="1:15" ht="12.75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>
        <v>0</v>
      </c>
      <c r="K92" s="13">
        <v>32000000</v>
      </c>
      <c r="L92" s="115"/>
      <c r="M92" s="116"/>
      <c r="N92" s="116"/>
      <c r="O92" s="115"/>
    </row>
    <row r="93" spans="1:15" ht="12.75">
      <c r="A93" s="184" t="s">
        <v>251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>
        <v>0</v>
      </c>
      <c r="L93" s="115"/>
      <c r="M93" s="116"/>
      <c r="N93" s="116"/>
      <c r="O93" s="115"/>
    </row>
    <row r="94" spans="1:15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0</v>
      </c>
      <c r="K94" s="13">
        <v>0</v>
      </c>
      <c r="L94" s="115"/>
      <c r="M94" s="116"/>
      <c r="N94" s="116"/>
      <c r="O94" s="115"/>
    </row>
    <row r="95" spans="1:15" ht="12.75">
      <c r="A95" s="184" t="s">
        <v>252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>
        <v>0</v>
      </c>
      <c r="L95" s="115"/>
      <c r="M95" s="116"/>
      <c r="N95" s="116"/>
      <c r="O95" s="115"/>
    </row>
    <row r="96" spans="1:15" ht="12.75">
      <c r="A96" s="184" t="s">
        <v>253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>
        <v>0</v>
      </c>
      <c r="L96" s="115"/>
      <c r="M96" s="116"/>
      <c r="N96" s="116"/>
      <c r="O96" s="115"/>
    </row>
    <row r="97" spans="1:15" ht="12.75">
      <c r="A97" s="184" t="s">
        <v>254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>
        <v>0</v>
      </c>
      <c r="L97" s="115"/>
      <c r="M97" s="116"/>
      <c r="N97" s="116"/>
      <c r="O97" s="115"/>
    </row>
    <row r="98" spans="1:15" ht="12.75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>
        <v>0</v>
      </c>
      <c r="L98" s="115"/>
      <c r="M98" s="116"/>
      <c r="N98" s="116"/>
      <c r="O98" s="115"/>
    </row>
    <row r="99" spans="1:15" ht="12.75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>
        <v>18605803</v>
      </c>
      <c r="K99" s="13">
        <v>14876298</v>
      </c>
      <c r="L99" s="115"/>
      <c r="M99" s="116"/>
      <c r="N99" s="116"/>
      <c r="O99" s="115"/>
    </row>
    <row r="100" spans="1:15" ht="12.75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>
        <v>23691730</v>
      </c>
      <c r="K100" s="13">
        <v>23530707</v>
      </c>
      <c r="L100" s="115"/>
      <c r="M100" s="116"/>
      <c r="N100" s="116"/>
      <c r="O100" s="115"/>
    </row>
    <row r="101" spans="1:15" ht="12.75">
      <c r="A101" s="200" t="s">
        <v>21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">
        <f>SUM(J102:J113)</f>
        <v>740940367</v>
      </c>
      <c r="K101" s="12">
        <f>SUM(K102:K113)</f>
        <v>627865580</v>
      </c>
      <c r="L101" s="115"/>
      <c r="M101" s="116"/>
      <c r="N101" s="116"/>
      <c r="O101" s="115"/>
    </row>
    <row r="102" spans="1:15" ht="12.75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>
        <v>116138932</v>
      </c>
      <c r="K102" s="13">
        <f>25228132+211804</f>
        <v>25439936</v>
      </c>
      <c r="L102" s="115"/>
      <c r="M102" s="116"/>
      <c r="N102" s="116"/>
      <c r="O102" s="115"/>
    </row>
    <row r="103" spans="1:15" ht="12.75">
      <c r="A103" s="184" t="s">
        <v>251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>
        <v>598960</v>
      </c>
      <c r="K103" s="13">
        <v>109025</v>
      </c>
      <c r="L103" s="115"/>
      <c r="M103" s="116"/>
      <c r="N103" s="116"/>
      <c r="O103" s="115"/>
    </row>
    <row r="104" spans="1:15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0</v>
      </c>
      <c r="K104" s="13"/>
      <c r="L104" s="115"/>
      <c r="M104" s="116"/>
      <c r="N104" s="116"/>
      <c r="O104" s="115"/>
    </row>
    <row r="105" spans="1:15" ht="12.75">
      <c r="A105" s="184" t="s">
        <v>252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927668</v>
      </c>
      <c r="K105" s="13">
        <v>1412935</v>
      </c>
      <c r="L105" s="115"/>
      <c r="M105" s="116"/>
      <c r="N105" s="116"/>
      <c r="O105" s="115"/>
    </row>
    <row r="106" spans="1:15" ht="12.75">
      <c r="A106" s="184" t="s">
        <v>253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397084407</v>
      </c>
      <c r="K106" s="13">
        <v>411141588</v>
      </c>
      <c r="L106" s="115"/>
      <c r="M106" s="116"/>
      <c r="N106" s="116"/>
      <c r="O106" s="115"/>
    </row>
    <row r="107" spans="1:15" ht="12.75">
      <c r="A107" s="184" t="s">
        <v>254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/>
      <c r="K107" s="13"/>
      <c r="L107" s="115"/>
      <c r="M107" s="116"/>
      <c r="N107" s="116"/>
      <c r="O107" s="115"/>
    </row>
    <row r="108" spans="1:15" ht="12.75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  <c r="L108" s="115"/>
      <c r="M108" s="116"/>
      <c r="N108" s="116"/>
      <c r="O108" s="115"/>
    </row>
    <row r="109" spans="1:15" ht="12.75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31529644</v>
      </c>
      <c r="K109" s="13">
        <v>33880418</v>
      </c>
      <c r="L109" s="115"/>
      <c r="M109" s="116"/>
      <c r="N109" s="116"/>
      <c r="O109" s="115"/>
    </row>
    <row r="110" spans="1:15" ht="12.75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28367411</v>
      </c>
      <c r="K110" s="13">
        <v>23662267</v>
      </c>
      <c r="L110" s="115"/>
      <c r="M110" s="116"/>
      <c r="N110" s="116"/>
      <c r="O110" s="115"/>
    </row>
    <row r="111" spans="1:15" ht="12.75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>
        <v>75509</v>
      </c>
      <c r="K111" s="13">
        <v>75561</v>
      </c>
      <c r="L111" s="115"/>
      <c r="M111" s="116"/>
      <c r="N111" s="116"/>
      <c r="O111" s="115"/>
    </row>
    <row r="112" spans="1:15" ht="12.75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>
        <v>0</v>
      </c>
      <c r="L112" s="115"/>
      <c r="M112" s="116"/>
      <c r="N112" s="116"/>
      <c r="O112" s="115"/>
    </row>
    <row r="113" spans="1:15" ht="12.75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f>111309341+54908495</f>
        <v>166217836</v>
      </c>
      <c r="K113" s="13">
        <f>132355654-211804</f>
        <v>132143850</v>
      </c>
      <c r="L113" s="115"/>
      <c r="M113" s="116"/>
      <c r="N113" s="116"/>
      <c r="O113" s="115"/>
    </row>
    <row r="114" spans="1:15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f>54908495*0</f>
        <v>0</v>
      </c>
      <c r="K114" s="13"/>
      <c r="L114" s="115"/>
      <c r="M114" s="116"/>
      <c r="N114" s="116"/>
      <c r="O114" s="115"/>
    </row>
    <row r="115" spans="1:15" ht="12.75">
      <c r="A115" s="200" t="s">
        <v>25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">
        <f>J70+J87+J91+J101+J114</f>
        <v>2451637820</v>
      </c>
      <c r="K115" s="12">
        <f>K70+K87+K91+K101+K114</f>
        <v>2501530534</v>
      </c>
      <c r="L115" s="115"/>
      <c r="M115" s="116"/>
      <c r="N115" s="116"/>
      <c r="O115" s="115"/>
    </row>
    <row r="116" spans="1:14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/>
      <c r="K116" s="14"/>
      <c r="L116" s="115"/>
      <c r="M116" s="116"/>
      <c r="N116" s="116"/>
    </row>
    <row r="117" spans="1:14" ht="12.75">
      <c r="A117" s="209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  <c r="L117" s="115"/>
      <c r="M117" s="116"/>
      <c r="N117" s="116"/>
    </row>
    <row r="118" spans="1:14" ht="12.75">
      <c r="A118" s="197" t="s">
        <v>193</v>
      </c>
      <c r="B118" s="198"/>
      <c r="C118" s="198"/>
      <c r="D118" s="198"/>
      <c r="E118" s="198"/>
      <c r="F118" s="198"/>
      <c r="G118" s="198"/>
      <c r="H118" s="198"/>
      <c r="I118" s="220"/>
      <c r="J118" s="220"/>
      <c r="K118" s="221"/>
      <c r="L118" s="115"/>
      <c r="M118" s="116"/>
      <c r="N118" s="116"/>
    </row>
    <row r="119" spans="1:14" ht="12.75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>
        <f>+J70</f>
        <v>1633696384</v>
      </c>
      <c r="K119" s="13">
        <f>+K70</f>
        <v>1770868485</v>
      </c>
      <c r="L119" s="115"/>
      <c r="M119" s="116"/>
      <c r="N119" s="116"/>
    </row>
    <row r="120" spans="1:11" ht="12.75">
      <c r="A120" s="222" t="s">
        <v>9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71:K71 J8:K68 J87:K116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41">
      <selection activeCell="L41" sqref="L1:O16384"/>
    </sheetView>
  </sheetViews>
  <sheetFormatPr defaultColWidth="9.140625" defaultRowHeight="12.75"/>
  <cols>
    <col min="8" max="8" width="0.42578125" style="0" customWidth="1"/>
    <col min="10" max="11" width="11.140625" style="0" bestFit="1" customWidth="1"/>
    <col min="12" max="12" width="15.57421875" style="0" bestFit="1" customWidth="1"/>
    <col min="13" max="13" width="14.00390625" style="0" bestFit="1" customWidth="1"/>
    <col min="14" max="14" width="12.8515625" style="0" bestFit="1" customWidth="1"/>
  </cols>
  <sheetData>
    <row r="1" spans="1:11" ht="12.75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378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5" t="s">
        <v>369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8" t="s">
        <v>61</v>
      </c>
      <c r="B5" s="228"/>
      <c r="C5" s="228"/>
      <c r="D5" s="228"/>
      <c r="E5" s="228"/>
      <c r="F5" s="228"/>
      <c r="G5" s="228"/>
      <c r="H5" s="228"/>
      <c r="I5" s="77" t="s">
        <v>290</v>
      </c>
      <c r="J5" s="79" t="s">
        <v>156</v>
      </c>
      <c r="K5" s="79" t="s">
        <v>157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1">
        <v>2</v>
      </c>
      <c r="J6" s="80">
        <v>3</v>
      </c>
      <c r="K6" s="80">
        <v>4</v>
      </c>
    </row>
    <row r="7" spans="1:15" ht="12.75">
      <c r="A7" s="197" t="s">
        <v>26</v>
      </c>
      <c r="B7" s="198"/>
      <c r="C7" s="198"/>
      <c r="D7" s="198"/>
      <c r="E7" s="198"/>
      <c r="F7" s="198"/>
      <c r="G7" s="198"/>
      <c r="H7" s="199"/>
      <c r="I7" s="6">
        <v>111</v>
      </c>
      <c r="J7" s="20">
        <f>SUM(J8:J9)</f>
        <v>3378822586</v>
      </c>
      <c r="K7" s="20">
        <f>SUM(K8:K9)</f>
        <v>3701319060</v>
      </c>
      <c r="L7" s="115"/>
      <c r="M7" s="116"/>
      <c r="N7" s="116"/>
      <c r="O7" s="116"/>
    </row>
    <row r="8" spans="1:15" ht="12.75">
      <c r="A8" s="200" t="s">
        <v>158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3340825990</v>
      </c>
      <c r="K8" s="13">
        <v>3651205263</v>
      </c>
      <c r="L8" s="115"/>
      <c r="M8" s="116"/>
      <c r="N8" s="116"/>
      <c r="O8" s="116"/>
    </row>
    <row r="9" spans="1:15" ht="12.75">
      <c r="A9" s="200" t="s">
        <v>106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37996596</v>
      </c>
      <c r="K9" s="13">
        <v>50113797</v>
      </c>
      <c r="L9" s="115"/>
      <c r="M9" s="116"/>
      <c r="N9" s="116"/>
      <c r="O9" s="116"/>
    </row>
    <row r="10" spans="1:15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3218962519</v>
      </c>
      <c r="K10" s="12">
        <f>K11+K12+K16+K20+K21+K22+K25+K26</f>
        <v>3532491728</v>
      </c>
      <c r="L10" s="115"/>
      <c r="M10" s="115"/>
      <c r="N10" s="116"/>
      <c r="O10" s="116"/>
    </row>
    <row r="11" spans="1:15" ht="12.75">
      <c r="A11" s="200" t="s">
        <v>107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13770316</v>
      </c>
      <c r="K11" s="13">
        <v>-9840453</v>
      </c>
      <c r="L11" s="115"/>
      <c r="M11" s="115"/>
      <c r="N11" s="116"/>
      <c r="O11" s="116"/>
    </row>
    <row r="12" spans="1:15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2579951004</v>
      </c>
      <c r="K12" s="12">
        <f>SUM(K13:K15)</f>
        <v>2847358636</v>
      </c>
      <c r="L12" s="115"/>
      <c r="M12" s="115"/>
      <c r="N12" s="116"/>
      <c r="O12" s="116"/>
    </row>
    <row r="13" spans="1:15" ht="12.75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1802106249</v>
      </c>
      <c r="K13" s="13">
        <v>2048888367</v>
      </c>
      <c r="L13" s="115"/>
      <c r="M13" s="115"/>
      <c r="N13" s="116"/>
      <c r="O13" s="116"/>
    </row>
    <row r="14" spans="1:15" ht="12.75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306729326</v>
      </c>
      <c r="K14" s="13">
        <v>313884755</v>
      </c>
      <c r="L14" s="115"/>
      <c r="M14" s="115"/>
      <c r="N14" s="116"/>
      <c r="O14" s="116"/>
    </row>
    <row r="15" spans="1:15" ht="12.75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471115429</v>
      </c>
      <c r="K15" s="13">
        <v>484585514</v>
      </c>
      <c r="L15" s="115"/>
      <c r="M15" s="115"/>
      <c r="N15" s="116"/>
      <c r="O15" s="116"/>
    </row>
    <row r="16" spans="1:15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352216715</v>
      </c>
      <c r="K16" s="12">
        <f>SUM(K17:K19)</f>
        <v>365127194</v>
      </c>
      <c r="L16" s="115"/>
      <c r="M16" s="115"/>
      <c r="N16" s="116"/>
      <c r="O16" s="116"/>
    </row>
    <row r="17" spans="1:15" ht="12.75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232919712</v>
      </c>
      <c r="K17" s="13">
        <v>244639300</v>
      </c>
      <c r="L17" s="115"/>
      <c r="M17" s="115"/>
      <c r="N17" s="116"/>
      <c r="O17" s="116"/>
    </row>
    <row r="18" spans="1:15" ht="12.75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79360209</v>
      </c>
      <c r="K18" s="13">
        <v>79844906</v>
      </c>
      <c r="L18" s="115"/>
      <c r="M18" s="115"/>
      <c r="N18" s="116"/>
      <c r="O18" s="116"/>
    </row>
    <row r="19" spans="1:15" ht="12.75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39936794</v>
      </c>
      <c r="K19" s="13">
        <v>40642988</v>
      </c>
      <c r="L19" s="115"/>
      <c r="M19" s="115"/>
      <c r="N19" s="116"/>
      <c r="O19" s="116"/>
    </row>
    <row r="20" spans="1:15" ht="12.75">
      <c r="A20" s="200" t="s">
        <v>108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125138200</v>
      </c>
      <c r="K20" s="13">
        <v>126081950</v>
      </c>
      <c r="L20" s="115"/>
      <c r="M20" s="115"/>
      <c r="N20" s="116"/>
      <c r="O20" s="116"/>
    </row>
    <row r="21" spans="1:15" ht="12.75">
      <c r="A21" s="200" t="s">
        <v>109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114577266</v>
      </c>
      <c r="K21" s="13">
        <v>118670116</v>
      </c>
      <c r="L21" s="115"/>
      <c r="M21" s="115"/>
      <c r="N21" s="116"/>
      <c r="O21" s="116"/>
    </row>
    <row r="22" spans="1:15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+J23+J24</f>
        <v>12225757</v>
      </c>
      <c r="K22" s="12">
        <f>+K23+K24</f>
        <v>58584020</v>
      </c>
      <c r="L22" s="115"/>
      <c r="M22" s="115"/>
      <c r="N22" s="116"/>
      <c r="O22" s="116"/>
    </row>
    <row r="23" spans="1:15" ht="12.75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>
        <v>74210</v>
      </c>
      <c r="K23" s="13">
        <v>2145464</v>
      </c>
      <c r="L23" s="115"/>
      <c r="M23" s="115"/>
      <c r="N23" s="116"/>
      <c r="O23" s="116"/>
    </row>
    <row r="24" spans="1:15" ht="12.75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12151547</v>
      </c>
      <c r="K24" s="13">
        <v>56438556</v>
      </c>
      <c r="L24" s="115"/>
      <c r="M24" s="115"/>
      <c r="N24" s="116"/>
      <c r="O24" s="116"/>
    </row>
    <row r="25" spans="1:15" ht="12.75">
      <c r="A25" s="200" t="s">
        <v>110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>
        <v>10983143</v>
      </c>
      <c r="K25" s="13">
        <v>8600225</v>
      </c>
      <c r="L25" s="115"/>
      <c r="M25" s="115"/>
      <c r="N25" s="116"/>
      <c r="O25" s="116"/>
    </row>
    <row r="26" spans="1:15" ht="12.75">
      <c r="A26" s="200" t="s">
        <v>52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10100118</v>
      </c>
      <c r="K26" s="13">
        <v>17910040</v>
      </c>
      <c r="L26" s="115"/>
      <c r="M26" s="115"/>
      <c r="N26" s="116"/>
      <c r="O26" s="116"/>
    </row>
    <row r="27" spans="1:15" ht="12.75">
      <c r="A27" s="200" t="s">
        <v>221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4246488</v>
      </c>
      <c r="K27" s="12">
        <f>SUM(K28:K32)</f>
        <v>1562323</v>
      </c>
      <c r="L27" s="115"/>
      <c r="M27" s="115"/>
      <c r="N27" s="116"/>
      <c r="O27" s="116"/>
    </row>
    <row r="28" spans="1:15" ht="12.75">
      <c r="A28" s="200" t="s">
        <v>235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>
        <v>2502052</v>
      </c>
      <c r="K28" s="13">
        <v>188251</v>
      </c>
      <c r="L28" s="115"/>
      <c r="M28" s="116"/>
      <c r="N28" s="116"/>
      <c r="O28" s="116"/>
    </row>
    <row r="29" spans="1:15" ht="12.75">
      <c r="A29" s="200" t="s">
        <v>161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1744436</v>
      </c>
      <c r="K29" s="13">
        <v>1374072</v>
      </c>
      <c r="L29" s="115"/>
      <c r="M29" s="116"/>
      <c r="N29" s="116"/>
      <c r="O29" s="116"/>
    </row>
    <row r="30" spans="1:15" ht="12.75">
      <c r="A30" s="200" t="s">
        <v>145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/>
      <c r="K30" s="13"/>
      <c r="L30" s="115"/>
      <c r="M30" s="116"/>
      <c r="N30" s="116"/>
      <c r="O30" s="116"/>
    </row>
    <row r="31" spans="1:15" ht="12.75">
      <c r="A31" s="200" t="s">
        <v>231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/>
      <c r="K31" s="13"/>
      <c r="L31" s="115"/>
      <c r="M31" s="116"/>
      <c r="N31" s="116"/>
      <c r="O31" s="116"/>
    </row>
    <row r="32" spans="1:15" ht="12.75">
      <c r="A32" s="200" t="s">
        <v>146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/>
      <c r="K32" s="13"/>
      <c r="L32" s="115"/>
      <c r="M32" s="116"/>
      <c r="N32" s="116"/>
      <c r="O32" s="116"/>
    </row>
    <row r="33" spans="1:15" ht="12.75">
      <c r="A33" s="200" t="s">
        <v>222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4337437</v>
      </c>
      <c r="K33" s="12">
        <f>SUM(K34:K37)</f>
        <v>1999494</v>
      </c>
      <c r="L33" s="115"/>
      <c r="M33" s="116"/>
      <c r="N33" s="116"/>
      <c r="O33" s="116"/>
    </row>
    <row r="34" spans="1:15" ht="12.75">
      <c r="A34" s="200" t="s">
        <v>68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>
        <v>3793965</v>
      </c>
      <c r="K34" s="13">
        <v>1975021</v>
      </c>
      <c r="L34" s="115"/>
      <c r="M34" s="116"/>
      <c r="N34" s="116"/>
      <c r="O34" s="116"/>
    </row>
    <row r="35" spans="1:15" ht="12.75">
      <c r="A35" s="200" t="s">
        <v>67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543472</v>
      </c>
      <c r="K35" s="13">
        <v>24473</v>
      </c>
      <c r="L35" s="115"/>
      <c r="M35" s="116"/>
      <c r="N35" s="116"/>
      <c r="O35" s="116"/>
    </row>
    <row r="36" spans="1:15" ht="12.75">
      <c r="A36" s="200" t="s">
        <v>232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/>
      <c r="K36" s="13"/>
      <c r="L36" s="115"/>
      <c r="M36" s="116"/>
      <c r="N36" s="116"/>
      <c r="O36" s="116"/>
    </row>
    <row r="37" spans="1:14" ht="12.75">
      <c r="A37" s="200" t="s">
        <v>69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/>
      <c r="K37" s="13"/>
      <c r="L37" s="115"/>
      <c r="M37" s="116"/>
      <c r="N37" s="116"/>
    </row>
    <row r="38" spans="1:14" ht="12.75">
      <c r="A38" s="200" t="s">
        <v>203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/>
      <c r="K38" s="13"/>
      <c r="L38" s="115"/>
      <c r="M38" s="116"/>
      <c r="N38" s="116"/>
    </row>
    <row r="39" spans="1:14" ht="12.75">
      <c r="A39" s="200" t="s">
        <v>204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/>
      <c r="K39" s="13"/>
      <c r="L39" s="115"/>
      <c r="M39" s="116"/>
      <c r="N39" s="116"/>
    </row>
    <row r="40" spans="1:14" ht="12.75">
      <c r="A40" s="200" t="s">
        <v>233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/>
      <c r="K40" s="13"/>
      <c r="L40" s="115"/>
      <c r="M40" s="116"/>
      <c r="N40" s="116"/>
    </row>
    <row r="41" spans="1:14" ht="12.75">
      <c r="A41" s="200" t="s">
        <v>234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/>
      <c r="K41" s="13"/>
      <c r="L41" s="115"/>
      <c r="M41" s="116"/>
      <c r="N41" s="116"/>
    </row>
    <row r="42" spans="1:15" ht="12.75">
      <c r="A42" s="200" t="s">
        <v>223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3383069074</v>
      </c>
      <c r="K42" s="12">
        <f>K7+K27+K38+K40</f>
        <v>3702881383</v>
      </c>
      <c r="L42" s="115"/>
      <c r="M42" s="115"/>
      <c r="N42" s="116"/>
      <c r="O42" s="116"/>
    </row>
    <row r="43" spans="1:15" ht="12.75">
      <c r="A43" s="200" t="s">
        <v>224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3223299956</v>
      </c>
      <c r="K43" s="12">
        <f>K10+K33+K39+K41</f>
        <v>3534491222</v>
      </c>
      <c r="L43" s="115"/>
      <c r="M43" s="115"/>
      <c r="N43" s="116"/>
      <c r="O43" s="116"/>
    </row>
    <row r="44" spans="1:15" ht="12.75">
      <c r="A44" s="200" t="s">
        <v>244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159769118</v>
      </c>
      <c r="K44" s="12">
        <f>K42-K43</f>
        <v>168390161</v>
      </c>
      <c r="L44" s="115"/>
      <c r="M44" s="115"/>
      <c r="N44" s="116"/>
      <c r="O44" s="116"/>
    </row>
    <row r="45" spans="1:15" ht="12.75">
      <c r="A45" s="203" t="s">
        <v>226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159769118</v>
      </c>
      <c r="K45" s="12">
        <f>IF(K42&gt;K43,K42-K43,0)</f>
        <v>168390161</v>
      </c>
      <c r="L45" s="115"/>
      <c r="M45" s="115"/>
      <c r="N45" s="116"/>
      <c r="O45" s="116"/>
    </row>
    <row r="46" spans="1:15" ht="12.75">
      <c r="A46" s="203" t="s">
        <v>227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0</v>
      </c>
      <c r="K46" s="12">
        <f>IF(K43&gt;K42,K43-K42,0)</f>
        <v>0</v>
      </c>
      <c r="L46" s="115"/>
      <c r="M46" s="115"/>
      <c r="N46" s="116"/>
      <c r="O46" s="116"/>
    </row>
    <row r="47" spans="1:15" ht="12.75">
      <c r="A47" s="200" t="s">
        <v>225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>
        <v>24128646</v>
      </c>
      <c r="K47" s="13">
        <v>36134777</v>
      </c>
      <c r="L47" s="115"/>
      <c r="M47" s="115"/>
      <c r="N47" s="116"/>
      <c r="O47" s="116"/>
    </row>
    <row r="48" spans="1:15" ht="12.75">
      <c r="A48" s="200" t="s">
        <v>245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135640472</v>
      </c>
      <c r="K48" s="12">
        <f>K44-K47</f>
        <v>132255384</v>
      </c>
      <c r="L48" s="115"/>
      <c r="M48" s="115"/>
      <c r="N48" s="116"/>
      <c r="O48" s="116"/>
    </row>
    <row r="49" spans="1:15" ht="12.75">
      <c r="A49" s="203" t="s">
        <v>200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135640472</v>
      </c>
      <c r="K49" s="12">
        <f>IF(K48&gt;0,K48,0)</f>
        <v>132255384</v>
      </c>
      <c r="L49" s="115"/>
      <c r="M49" s="115"/>
      <c r="N49" s="116"/>
      <c r="O49" s="116"/>
    </row>
    <row r="50" spans="1:15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0</v>
      </c>
      <c r="K50" s="18">
        <f>IF(K48&lt;0,-K48,0)</f>
        <v>0</v>
      </c>
      <c r="L50" s="115"/>
      <c r="M50" s="116"/>
      <c r="N50" s="116"/>
      <c r="O50" s="116"/>
    </row>
    <row r="51" spans="1:15" ht="12.75">
      <c r="A51" s="209" t="s">
        <v>120</v>
      </c>
      <c r="B51" s="217"/>
      <c r="C51" s="217"/>
      <c r="D51" s="217"/>
      <c r="E51" s="217"/>
      <c r="F51" s="217"/>
      <c r="G51" s="217"/>
      <c r="H51" s="217"/>
      <c r="I51" s="232"/>
      <c r="J51" s="232"/>
      <c r="K51" s="233"/>
      <c r="L51" s="115"/>
      <c r="M51" s="116"/>
      <c r="N51" s="116"/>
      <c r="O51" s="116"/>
    </row>
    <row r="52" spans="1:15" ht="12.75">
      <c r="A52" s="197" t="s">
        <v>194</v>
      </c>
      <c r="B52" s="198"/>
      <c r="C52" s="198"/>
      <c r="D52" s="198"/>
      <c r="E52" s="198"/>
      <c r="F52" s="198"/>
      <c r="G52" s="198"/>
      <c r="H52" s="198"/>
      <c r="I52" s="220"/>
      <c r="J52" s="220"/>
      <c r="K52" s="221"/>
      <c r="L52" s="115"/>
      <c r="M52" s="116"/>
      <c r="N52" s="116"/>
      <c r="O52" s="116"/>
    </row>
    <row r="53" spans="1:15" ht="12.75">
      <c r="A53" s="234" t="s">
        <v>242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>
        <f>+J49</f>
        <v>135640472</v>
      </c>
      <c r="K53" s="13">
        <f>+K49</f>
        <v>132255384</v>
      </c>
      <c r="L53" s="115"/>
      <c r="M53" s="115"/>
      <c r="N53" s="116"/>
      <c r="O53" s="116"/>
    </row>
    <row r="54" spans="1:15" ht="12.75">
      <c r="A54" s="234" t="s">
        <v>243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/>
      <c r="L54" s="115"/>
      <c r="M54" s="116"/>
      <c r="N54" s="116"/>
      <c r="O54" s="116"/>
    </row>
    <row r="55" spans="1:15" ht="12.75">
      <c r="A55" s="209" t="s">
        <v>197</v>
      </c>
      <c r="B55" s="217"/>
      <c r="C55" s="217"/>
      <c r="D55" s="217"/>
      <c r="E55" s="217"/>
      <c r="F55" s="217"/>
      <c r="G55" s="217"/>
      <c r="H55" s="217"/>
      <c r="I55" s="232"/>
      <c r="J55" s="232"/>
      <c r="K55" s="233"/>
      <c r="L55" s="115"/>
      <c r="M55" s="116"/>
      <c r="N55" s="116"/>
      <c r="O55" s="116"/>
    </row>
    <row r="56" spans="1:15" ht="12.75">
      <c r="A56" s="197" t="s">
        <v>212</v>
      </c>
      <c r="B56" s="198"/>
      <c r="C56" s="198"/>
      <c r="D56" s="198"/>
      <c r="E56" s="198"/>
      <c r="F56" s="198"/>
      <c r="G56" s="198"/>
      <c r="H56" s="199"/>
      <c r="I56" s="21">
        <v>157</v>
      </c>
      <c r="J56" s="11">
        <f>+J48</f>
        <v>135640472</v>
      </c>
      <c r="K56" s="11">
        <f>+K48</f>
        <v>132255384</v>
      </c>
      <c r="L56" s="115"/>
      <c r="M56" s="116"/>
      <c r="N56" s="116"/>
      <c r="O56" s="116"/>
    </row>
    <row r="57" spans="1:15" ht="12.75">
      <c r="A57" s="200" t="s">
        <v>229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-13033159</v>
      </c>
      <c r="K57" s="12">
        <f>SUM(K58:K64)</f>
        <v>4916717</v>
      </c>
      <c r="L57" s="115"/>
      <c r="M57" s="116"/>
      <c r="N57" s="116"/>
      <c r="O57" s="116"/>
    </row>
    <row r="58" spans="1:15" ht="12.75">
      <c r="A58" s="200" t="s">
        <v>236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>
        <v>-13179699</v>
      </c>
      <c r="K58" s="13">
        <v>4932229</v>
      </c>
      <c r="L58" s="115"/>
      <c r="M58" s="116"/>
      <c r="N58" s="116"/>
      <c r="O58" s="116"/>
    </row>
    <row r="59" spans="1:15" ht="12.75">
      <c r="A59" s="200" t="s">
        <v>237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/>
      <c r="K59" s="13"/>
      <c r="L59" s="115"/>
      <c r="M59" s="116"/>
      <c r="N59" s="116"/>
      <c r="O59" s="116"/>
    </row>
    <row r="60" spans="1:15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/>
      <c r="K60" s="13"/>
      <c r="L60" s="115"/>
      <c r="M60" s="116"/>
      <c r="N60" s="116"/>
      <c r="O60" s="116"/>
    </row>
    <row r="61" spans="1:15" ht="12.75">
      <c r="A61" s="200" t="s">
        <v>238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  <c r="L61" s="115"/>
      <c r="M61" s="116"/>
      <c r="N61" s="116"/>
      <c r="O61" s="116"/>
    </row>
    <row r="62" spans="1:15" ht="12.75">
      <c r="A62" s="200" t="s">
        <v>239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  <c r="L62" s="115"/>
      <c r="M62" s="116"/>
      <c r="N62" s="116"/>
      <c r="O62" s="116"/>
    </row>
    <row r="63" spans="1:15" ht="12.75">
      <c r="A63" s="200" t="s">
        <v>240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  <c r="L63" s="115"/>
      <c r="M63" s="116"/>
      <c r="N63" s="116"/>
      <c r="O63" s="116"/>
    </row>
    <row r="64" spans="1:15" ht="12.75">
      <c r="A64" s="200" t="s">
        <v>241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>
        <v>146540</v>
      </c>
      <c r="K64" s="13">
        <f>-24377+8865</f>
        <v>-15512</v>
      </c>
      <c r="L64" s="115"/>
      <c r="M64" s="116"/>
      <c r="N64" s="116"/>
      <c r="O64" s="116"/>
    </row>
    <row r="65" spans="1:15" ht="12.75">
      <c r="A65" s="200" t="s">
        <v>230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/>
      <c r="K65" s="13"/>
      <c r="L65" s="115"/>
      <c r="M65" s="116"/>
      <c r="N65" s="116"/>
      <c r="O65" s="116"/>
    </row>
    <row r="66" spans="1:15" ht="12.75">
      <c r="A66" s="200" t="s">
        <v>201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-13033159</v>
      </c>
      <c r="K66" s="12">
        <f>K57-K65</f>
        <v>4916717</v>
      </c>
      <c r="L66" s="115"/>
      <c r="M66" s="116"/>
      <c r="N66" s="116"/>
      <c r="O66" s="116"/>
    </row>
    <row r="67" spans="1:15" ht="12.75">
      <c r="A67" s="200" t="s">
        <v>202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122607313</v>
      </c>
      <c r="K67" s="18">
        <f>K56+K66</f>
        <v>137172101</v>
      </c>
      <c r="L67" s="115"/>
      <c r="M67" s="116"/>
      <c r="N67" s="116"/>
      <c r="O67" s="116"/>
    </row>
    <row r="68" spans="1:14" ht="12.75">
      <c r="A68" s="209" t="s">
        <v>196</v>
      </c>
      <c r="B68" s="217"/>
      <c r="C68" s="217"/>
      <c r="D68" s="217"/>
      <c r="E68" s="217"/>
      <c r="F68" s="217"/>
      <c r="G68" s="217"/>
      <c r="H68" s="217"/>
      <c r="I68" s="232"/>
      <c r="J68" s="232"/>
      <c r="K68" s="233"/>
      <c r="L68" s="115"/>
      <c r="M68" s="116"/>
      <c r="N68" s="116"/>
    </row>
    <row r="69" spans="1:14" ht="12.75">
      <c r="A69" s="197" t="s">
        <v>195</v>
      </c>
      <c r="B69" s="198"/>
      <c r="C69" s="198"/>
      <c r="D69" s="198"/>
      <c r="E69" s="198"/>
      <c r="F69" s="198"/>
      <c r="G69" s="198"/>
      <c r="H69" s="198"/>
      <c r="I69" s="220"/>
      <c r="J69" s="220"/>
      <c r="K69" s="221"/>
      <c r="L69" s="115"/>
      <c r="M69" s="116"/>
      <c r="N69" s="116"/>
    </row>
    <row r="70" spans="1:14" ht="12.75">
      <c r="A70" s="234" t="s">
        <v>242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>
        <f>+J67</f>
        <v>122607313</v>
      </c>
      <c r="K70" s="13">
        <f>+K67</f>
        <v>137172101</v>
      </c>
      <c r="L70" s="115"/>
      <c r="M70" s="116"/>
      <c r="N70" s="116"/>
    </row>
    <row r="71" spans="1:11" ht="12.75">
      <c r="A71" s="237" t="s">
        <v>243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6.57421875" style="0" customWidth="1"/>
    <col min="10" max="11" width="11.28125" style="0" bestFit="1" customWidth="1"/>
    <col min="12" max="12" width="12.00390625" style="0" bestFit="1" customWidth="1"/>
    <col min="13" max="13" width="10.28125" style="0" bestFit="1" customWidth="1"/>
  </cols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179"/>
    </row>
    <row r="2" spans="1:11" ht="12.75">
      <c r="A2" s="244" t="s">
        <v>378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6" t="s">
        <v>370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3" ht="12.75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f>+RDG!J44</f>
        <v>159769118</v>
      </c>
      <c r="K8" s="13">
        <f>+RDG!K44</f>
        <v>168390161</v>
      </c>
      <c r="L8" s="116"/>
      <c r="M8" s="116"/>
    </row>
    <row r="9" spans="1:13" ht="12.75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13">
        <v>125138200</v>
      </c>
      <c r="K9" s="13">
        <v>126081950</v>
      </c>
      <c r="L9" s="116"/>
      <c r="M9" s="116"/>
    </row>
    <row r="10" spans="1:13" ht="12.75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95725926</v>
      </c>
      <c r="K10" s="13"/>
      <c r="L10" s="116"/>
      <c r="M10" s="116"/>
    </row>
    <row r="11" spans="1:13" ht="12.75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8">
        <v>13157493</v>
      </c>
      <c r="K11" s="13">
        <v>65073151</v>
      </c>
      <c r="L11" s="116"/>
      <c r="M11" s="116"/>
    </row>
    <row r="12" spans="1:13" ht="12.75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8">
        <v>2735889</v>
      </c>
      <c r="K12" s="13"/>
      <c r="L12" s="116"/>
      <c r="M12" s="116"/>
    </row>
    <row r="13" spans="1:13" ht="12.75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8"/>
      <c r="K13" s="13"/>
      <c r="L13" s="116"/>
      <c r="M13" s="116"/>
    </row>
    <row r="14" spans="1:13" ht="12.75">
      <c r="A14" s="200" t="s">
        <v>163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396526626</v>
      </c>
      <c r="K14" s="12">
        <f>SUM(K8:K13)</f>
        <v>359545262</v>
      </c>
      <c r="L14" s="116"/>
      <c r="M14" s="116"/>
    </row>
    <row r="15" spans="1:13" ht="12.75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>
        <v>12327258</v>
      </c>
      <c r="L15" s="116"/>
      <c r="M15" s="116"/>
    </row>
    <row r="16" spans="1:13" ht="12.75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>
        <v>0</v>
      </c>
      <c r="L16" s="116"/>
      <c r="M16" s="116"/>
    </row>
    <row r="17" spans="1:13" ht="12.75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>
        <v>9378893</v>
      </c>
      <c r="L17" s="116"/>
      <c r="M17" s="116"/>
    </row>
    <row r="18" spans="1:13" ht="12.75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34049729</v>
      </c>
      <c r="K18" s="13">
        <v>34792703</v>
      </c>
      <c r="L18" s="116"/>
      <c r="M18" s="116"/>
    </row>
    <row r="19" spans="1:13" ht="12.75">
      <c r="A19" s="200" t="s">
        <v>164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34049729</v>
      </c>
      <c r="K19" s="12">
        <f>SUM(K15:K18)</f>
        <v>56498854</v>
      </c>
      <c r="L19" s="116"/>
      <c r="M19" s="116"/>
    </row>
    <row r="20" spans="1:13" ht="12.75">
      <c r="A20" s="200" t="s">
        <v>36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362476897</v>
      </c>
      <c r="K20" s="12">
        <f>IF(K14&gt;K19,K14-K19,0)</f>
        <v>303046408</v>
      </c>
      <c r="L20" s="116"/>
      <c r="M20" s="116"/>
    </row>
    <row r="21" spans="1:13" ht="12.75">
      <c r="A21" s="200" t="s">
        <v>37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12">
        <f>IF(K19&gt;K14,K19-K14,0)</f>
        <v>0</v>
      </c>
      <c r="L21" s="116"/>
      <c r="M21" s="116"/>
    </row>
    <row r="22" spans="1:13" ht="12.75">
      <c r="A22" s="251" t="s">
        <v>165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  <c r="L22" s="116"/>
      <c r="M22" s="116"/>
    </row>
    <row r="23" spans="1:13" ht="12.75">
      <c r="A23" s="184" t="s">
        <v>185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>
        <v>5444491</v>
      </c>
      <c r="K23" s="13">
        <v>19172734</v>
      </c>
      <c r="L23" s="116"/>
      <c r="M23" s="116"/>
    </row>
    <row r="24" spans="1:13" ht="12.75">
      <c r="A24" s="184" t="s">
        <v>186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  <c r="L24" s="116"/>
      <c r="M24" s="116"/>
    </row>
    <row r="25" spans="1:13" ht="12.75">
      <c r="A25" s="184" t="s">
        <v>187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  <c r="L25" s="116"/>
      <c r="M25" s="116"/>
    </row>
    <row r="26" spans="1:13" ht="12.75">
      <c r="A26" s="184" t="s">
        <v>188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  <c r="L26" s="116"/>
      <c r="M26" s="116"/>
    </row>
    <row r="27" spans="1:13" ht="12.75">
      <c r="A27" s="184" t="s">
        <v>189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>
        <v>72024121</v>
      </c>
      <c r="K27" s="13">
        <v>66268230</v>
      </c>
      <c r="L27" s="116"/>
      <c r="M27" s="116"/>
    </row>
    <row r="28" spans="1:13" ht="12.75">
      <c r="A28" s="200" t="s">
        <v>174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77468612</v>
      </c>
      <c r="K28" s="12">
        <f>SUM(K23:K27)</f>
        <v>85440964</v>
      </c>
      <c r="L28" s="116"/>
      <c r="M28" s="116"/>
    </row>
    <row r="29" spans="1:13" ht="12.75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8">
        <v>97586428</v>
      </c>
      <c r="K29" s="13">
        <v>101774482</v>
      </c>
      <c r="L29" s="116"/>
      <c r="M29" s="116"/>
    </row>
    <row r="30" spans="1:13" ht="12.75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  <c r="L30" s="116"/>
      <c r="M30" s="116"/>
    </row>
    <row r="31" spans="1:13" ht="12.75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>
        <v>67043899</v>
      </c>
      <c r="K31" s="13">
        <v>64234980</v>
      </c>
      <c r="L31" s="116"/>
      <c r="M31" s="116"/>
    </row>
    <row r="32" spans="1:13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164630327</v>
      </c>
      <c r="K32" s="12">
        <f>SUM(K29:K31)</f>
        <v>166009462</v>
      </c>
      <c r="L32" s="116"/>
      <c r="M32" s="116"/>
    </row>
    <row r="33" spans="1:13" ht="12.75">
      <c r="A33" s="200" t="s">
        <v>38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0</v>
      </c>
      <c r="L33" s="116"/>
      <c r="M33" s="116"/>
    </row>
    <row r="34" spans="1:13" ht="12.75">
      <c r="A34" s="200" t="s">
        <v>39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87161715</v>
      </c>
      <c r="K34" s="12">
        <f>IF(K32&gt;K28,K32-K28,0)</f>
        <v>80568498</v>
      </c>
      <c r="L34" s="116"/>
      <c r="M34" s="116"/>
    </row>
    <row r="35" spans="1:13" ht="12.75">
      <c r="A35" s="251" t="s">
        <v>166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  <c r="L35" s="116"/>
      <c r="M35" s="116"/>
    </row>
    <row r="36" spans="1:13" ht="12.75">
      <c r="A36" s="184" t="s">
        <v>180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  <c r="L36" s="116"/>
      <c r="M36" s="116"/>
    </row>
    <row r="37" spans="1:13" ht="12.75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  <c r="L37" s="116"/>
      <c r="M37" s="116"/>
    </row>
    <row r="38" spans="1:13" ht="12.75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  <c r="L38" s="116"/>
      <c r="M38" s="116"/>
    </row>
    <row r="39" spans="1:13" ht="12.75">
      <c r="A39" s="200" t="s">
        <v>70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0</v>
      </c>
      <c r="K39" s="12">
        <f>SUM(K36:K38)</f>
        <v>0</v>
      </c>
      <c r="L39" s="116"/>
      <c r="M39" s="116"/>
    </row>
    <row r="40" spans="1:13" ht="12.75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8">
        <v>166993563</v>
      </c>
      <c r="K40" s="13">
        <v>47550054</v>
      </c>
      <c r="L40" s="116"/>
      <c r="M40" s="116"/>
    </row>
    <row r="41" spans="1:13" ht="12.75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>
        <v>0</v>
      </c>
      <c r="L41" s="116"/>
      <c r="M41" s="116"/>
    </row>
    <row r="42" spans="1:13" ht="12.75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  <c r="L42" s="116"/>
      <c r="M42" s="116"/>
    </row>
    <row r="43" spans="1:13" ht="12.75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  <c r="L43" s="116"/>
      <c r="M43" s="116"/>
    </row>
    <row r="44" spans="1:13" ht="12.75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  <c r="L44" s="116"/>
      <c r="M44" s="116"/>
    </row>
    <row r="45" spans="1:13" ht="12.75">
      <c r="A45" s="200" t="s">
        <v>71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166993563</v>
      </c>
      <c r="K45" s="12">
        <f>SUM(K40:K44)</f>
        <v>47550054</v>
      </c>
      <c r="L45" s="116"/>
      <c r="M45" s="116"/>
    </row>
    <row r="46" spans="1:13" ht="12.75">
      <c r="A46" s="200" t="s">
        <v>17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0</v>
      </c>
      <c r="K46" s="12">
        <f>IF(K39&gt;K45,K39-K45,0)</f>
        <v>0</v>
      </c>
      <c r="L46" s="116"/>
      <c r="M46" s="116"/>
    </row>
    <row r="47" spans="1:13" ht="12.75">
      <c r="A47" s="200" t="s">
        <v>18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166993563</v>
      </c>
      <c r="K47" s="12">
        <f>IF(K45&gt;K39,K45-K39,0)</f>
        <v>47550054</v>
      </c>
      <c r="L47" s="116"/>
      <c r="M47" s="116"/>
    </row>
    <row r="48" spans="1:13" ht="12.75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108321619</v>
      </c>
      <c r="K48" s="12">
        <f>IF(K20-K21+K33-K34+K46-K47&gt;0,K20-K21+K33-K34+K46-K47,0)</f>
        <v>174927856</v>
      </c>
      <c r="L48" s="116"/>
      <c r="M48" s="116"/>
    </row>
    <row r="49" spans="1:13" ht="12.75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  <c r="L49" s="116"/>
      <c r="M49" s="116"/>
    </row>
    <row r="50" spans="1:13" ht="12.75">
      <c r="A50" s="184" t="s">
        <v>167</v>
      </c>
      <c r="B50" s="185"/>
      <c r="C50" s="185"/>
      <c r="D50" s="185"/>
      <c r="E50" s="185"/>
      <c r="F50" s="185"/>
      <c r="G50" s="185"/>
      <c r="H50" s="185"/>
      <c r="I50" s="4">
        <v>41</v>
      </c>
      <c r="J50" s="8">
        <v>192750164</v>
      </c>
      <c r="K50" s="13">
        <v>301071783</v>
      </c>
      <c r="L50" s="116"/>
      <c r="M50" s="116"/>
    </row>
    <row r="51" spans="1:13" ht="12.75">
      <c r="A51" s="184" t="s">
        <v>182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>
        <v>108321619</v>
      </c>
      <c r="K51" s="13">
        <v>174927856</v>
      </c>
      <c r="L51" s="116"/>
      <c r="M51" s="116"/>
    </row>
    <row r="52" spans="1:13" ht="12.75">
      <c r="A52" s="184" t="s">
        <v>183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  <c r="L52" s="116"/>
      <c r="M52" s="116"/>
    </row>
    <row r="53" spans="1:13" ht="12.75">
      <c r="A53" s="222" t="s">
        <v>184</v>
      </c>
      <c r="B53" s="223"/>
      <c r="C53" s="223"/>
      <c r="D53" s="223"/>
      <c r="E53" s="223"/>
      <c r="F53" s="223"/>
      <c r="G53" s="223"/>
      <c r="H53" s="223"/>
      <c r="I53" s="7">
        <v>44</v>
      </c>
      <c r="J53" s="10">
        <f>J50+J51-J52</f>
        <v>301071783</v>
      </c>
      <c r="K53" s="18">
        <f>K50+K51-K52</f>
        <v>475999639</v>
      </c>
      <c r="L53" s="116"/>
      <c r="M53" s="116"/>
    </row>
    <row r="55" spans="10:11" ht="12.75">
      <c r="J55" s="116">
        <f>+Bilanca!J65</f>
        <v>301071783</v>
      </c>
      <c r="K55" s="116">
        <f>+Bilanca!K65</f>
        <v>475999639</v>
      </c>
    </row>
    <row r="56" spans="10:11" ht="12.75">
      <c r="J56" s="116">
        <f>+J53-J55</f>
        <v>0</v>
      </c>
      <c r="K56" s="116">
        <f>+K53-K55</f>
        <v>0</v>
      </c>
    </row>
    <row r="57" spans="10:11" ht="12.75">
      <c r="J57" s="116">
        <f>+J48-J51</f>
        <v>0</v>
      </c>
      <c r="K57" s="116">
        <f>+K48-K51</f>
        <v>0</v>
      </c>
    </row>
    <row r="58" spans="10:11" ht="12.75">
      <c r="J58" s="116">
        <f>+J49-J52</f>
        <v>0</v>
      </c>
      <c r="K58" s="116">
        <f>+K49-K52</f>
        <v>0</v>
      </c>
    </row>
    <row r="59" spans="10:11" ht="12.75">
      <c r="J59" s="116"/>
      <c r="K59" s="116"/>
    </row>
    <row r="60" spans="10:11" ht="12.75">
      <c r="J60" s="116"/>
      <c r="K60" s="116"/>
    </row>
    <row r="61" spans="10:11" ht="12.75">
      <c r="J61" s="116"/>
      <c r="K61" s="116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207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ht="12.75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ht="12.75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200" t="s">
        <v>206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ht="12.75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ht="12.75">
      <c r="A20" s="200" t="s">
        <v>47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0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165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4" t="s">
        <v>171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172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184" t="s">
        <v>173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200" t="s">
        <v>119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200" t="s">
        <v>50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0" t="s">
        <v>113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0" t="s">
        <v>114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166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4" t="s">
        <v>180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ht="12.75">
      <c r="A40" s="200" t="s">
        <v>51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ht="12.75">
      <c r="A46" s="200" t="s">
        <v>154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0" t="s">
        <v>168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0" t="s">
        <v>169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0" t="s">
        <v>155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0" t="s">
        <v>15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0" t="s">
        <v>167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 ht="12.75">
      <c r="A52" s="200" t="s">
        <v>182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 ht="12.75">
      <c r="A53" s="200" t="s">
        <v>183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 ht="12.75">
      <c r="A54" s="206" t="s">
        <v>184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4" width="9.140625" style="96" customWidth="1"/>
    <col min="5" max="5" width="9.00390625" style="96" customWidth="1"/>
    <col min="6" max="6" width="6.8515625" style="96" customWidth="1"/>
    <col min="7" max="7" width="9.140625" style="96" customWidth="1"/>
    <col min="8" max="8" width="3.421875" style="96" customWidth="1"/>
    <col min="9" max="9" width="9.140625" style="96" customWidth="1"/>
    <col min="10" max="11" width="11.140625" style="96" bestFit="1" customWidth="1"/>
    <col min="12" max="16384" width="9.140625" style="96" customWidth="1"/>
  </cols>
  <sheetData>
    <row r="1" spans="1:11" ht="12.75">
      <c r="A1" s="262" t="s">
        <v>292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5.75">
      <c r="A2" s="94"/>
      <c r="B2" s="95"/>
      <c r="C2" s="276" t="s">
        <v>293</v>
      </c>
      <c r="D2" s="276"/>
      <c r="E2" s="98">
        <v>42736</v>
      </c>
      <c r="F2" s="97" t="s">
        <v>258</v>
      </c>
      <c r="G2" s="277">
        <v>43100</v>
      </c>
      <c r="H2" s="278"/>
      <c r="I2" s="95"/>
      <c r="J2" s="95"/>
      <c r="K2" s="95"/>
    </row>
    <row r="3" spans="1:11" ht="24" thickBot="1">
      <c r="A3" s="279" t="s">
        <v>61</v>
      </c>
      <c r="B3" s="279"/>
      <c r="C3" s="279"/>
      <c r="D3" s="279"/>
      <c r="E3" s="279"/>
      <c r="F3" s="279"/>
      <c r="G3" s="279"/>
      <c r="H3" s="279"/>
      <c r="I3" s="99" t="s">
        <v>316</v>
      </c>
      <c r="J3" s="100" t="s">
        <v>156</v>
      </c>
      <c r="K3" s="100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2">
        <v>2</v>
      </c>
      <c r="J4" s="101" t="s">
        <v>294</v>
      </c>
      <c r="K4" s="101" t="s">
        <v>295</v>
      </c>
    </row>
    <row r="5" spans="1:11" ht="12.75">
      <c r="A5" s="264" t="s">
        <v>296</v>
      </c>
      <c r="B5" s="265"/>
      <c r="C5" s="265"/>
      <c r="D5" s="265"/>
      <c r="E5" s="265"/>
      <c r="F5" s="265"/>
      <c r="G5" s="265"/>
      <c r="H5" s="265"/>
      <c r="I5" s="103">
        <v>1</v>
      </c>
      <c r="J5" s="104">
        <v>300000000</v>
      </c>
      <c r="K5" s="104">
        <v>300000000</v>
      </c>
    </row>
    <row r="6" spans="1:11" ht="12.75">
      <c r="A6" s="264" t="s">
        <v>297</v>
      </c>
      <c r="B6" s="265"/>
      <c r="C6" s="265"/>
      <c r="D6" s="265"/>
      <c r="E6" s="265"/>
      <c r="F6" s="265"/>
      <c r="G6" s="265"/>
      <c r="H6" s="265"/>
      <c r="I6" s="103">
        <v>2</v>
      </c>
      <c r="J6" s="105"/>
      <c r="K6" s="105"/>
    </row>
    <row r="7" spans="1:11" ht="12.75">
      <c r="A7" s="264" t="s">
        <v>298</v>
      </c>
      <c r="B7" s="265"/>
      <c r="C7" s="265"/>
      <c r="D7" s="265"/>
      <c r="E7" s="265"/>
      <c r="F7" s="265"/>
      <c r="G7" s="265"/>
      <c r="H7" s="265"/>
      <c r="I7" s="103">
        <v>3</v>
      </c>
      <c r="J7" s="105">
        <v>17286293</v>
      </c>
      <c r="K7" s="105">
        <f>+'[1]PK'!$K$6+'[1]PK'!$K$7</f>
        <v>17261916</v>
      </c>
    </row>
    <row r="8" spans="1:11" ht="12.75">
      <c r="A8" s="264" t="s">
        <v>299</v>
      </c>
      <c r="B8" s="265"/>
      <c r="C8" s="265"/>
      <c r="D8" s="265"/>
      <c r="E8" s="265"/>
      <c r="F8" s="265"/>
      <c r="G8" s="265"/>
      <c r="H8" s="265"/>
      <c r="I8" s="103">
        <v>4</v>
      </c>
      <c r="J8" s="105">
        <v>1180769619</v>
      </c>
      <c r="K8" s="105">
        <v>1321351185</v>
      </c>
    </row>
    <row r="9" spans="1:11" ht="12.75">
      <c r="A9" s="264" t="s">
        <v>300</v>
      </c>
      <c r="B9" s="265"/>
      <c r="C9" s="265"/>
      <c r="D9" s="265"/>
      <c r="E9" s="265"/>
      <c r="F9" s="265"/>
      <c r="G9" s="265"/>
      <c r="H9" s="265"/>
      <c r="I9" s="103">
        <v>5</v>
      </c>
      <c r="J9" s="105">
        <v>135640472</v>
      </c>
      <c r="K9" s="105">
        <v>132255384</v>
      </c>
    </row>
    <row r="10" spans="1:11" ht="12.75">
      <c r="A10" s="264" t="s">
        <v>301</v>
      </c>
      <c r="B10" s="265"/>
      <c r="C10" s="265"/>
      <c r="D10" s="265"/>
      <c r="E10" s="265"/>
      <c r="F10" s="265"/>
      <c r="G10" s="265"/>
      <c r="H10" s="265"/>
      <c r="I10" s="103">
        <v>6</v>
      </c>
      <c r="J10" s="105"/>
      <c r="K10" s="105"/>
    </row>
    <row r="11" spans="1:11" ht="12.75">
      <c r="A11" s="264" t="s">
        <v>302</v>
      </c>
      <c r="B11" s="265"/>
      <c r="C11" s="265"/>
      <c r="D11" s="265"/>
      <c r="E11" s="265"/>
      <c r="F11" s="265"/>
      <c r="G11" s="265"/>
      <c r="H11" s="265"/>
      <c r="I11" s="103">
        <v>7</v>
      </c>
      <c r="J11" s="105"/>
      <c r="K11" s="105"/>
    </row>
    <row r="12" spans="1:11" ht="12.75">
      <c r="A12" s="264" t="s">
        <v>303</v>
      </c>
      <c r="B12" s="265"/>
      <c r="C12" s="265"/>
      <c r="D12" s="265"/>
      <c r="E12" s="265"/>
      <c r="F12" s="265"/>
      <c r="G12" s="265"/>
      <c r="H12" s="265"/>
      <c r="I12" s="103">
        <v>8</v>
      </c>
      <c r="J12" s="105"/>
      <c r="K12" s="105"/>
    </row>
    <row r="13" spans="1:11" ht="12.75">
      <c r="A13" s="264" t="s">
        <v>304</v>
      </c>
      <c r="B13" s="265"/>
      <c r="C13" s="265"/>
      <c r="D13" s="265"/>
      <c r="E13" s="265"/>
      <c r="F13" s="265"/>
      <c r="G13" s="265"/>
      <c r="H13" s="265"/>
      <c r="I13" s="103">
        <v>9</v>
      </c>
      <c r="J13" s="105"/>
      <c r="K13" s="105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3">
        <v>10</v>
      </c>
      <c r="J14" s="106">
        <f>SUM(J5:J13)</f>
        <v>1633696384</v>
      </c>
      <c r="K14" s="106">
        <f>SUM(K5:K13)</f>
        <v>1770868485</v>
      </c>
    </row>
    <row r="15" spans="1:11" ht="12.75">
      <c r="A15" s="264" t="s">
        <v>306</v>
      </c>
      <c r="B15" s="265"/>
      <c r="C15" s="265"/>
      <c r="D15" s="265"/>
      <c r="E15" s="265"/>
      <c r="F15" s="265"/>
      <c r="G15" s="265"/>
      <c r="H15" s="265"/>
      <c r="I15" s="103">
        <v>11</v>
      </c>
      <c r="J15" s="105">
        <v>-13179700</v>
      </c>
      <c r="K15" s="105">
        <v>4932229</v>
      </c>
    </row>
    <row r="16" spans="1:11" ht="12.75">
      <c r="A16" s="264" t="s">
        <v>307</v>
      </c>
      <c r="B16" s="265"/>
      <c r="C16" s="265"/>
      <c r="D16" s="265"/>
      <c r="E16" s="265"/>
      <c r="F16" s="265"/>
      <c r="G16" s="265"/>
      <c r="H16" s="265"/>
      <c r="I16" s="103">
        <v>12</v>
      </c>
      <c r="J16" s="105"/>
      <c r="K16" s="105"/>
    </row>
    <row r="17" spans="1:11" ht="12.75">
      <c r="A17" s="264" t="s">
        <v>308</v>
      </c>
      <c r="B17" s="265"/>
      <c r="C17" s="265"/>
      <c r="D17" s="265"/>
      <c r="E17" s="265"/>
      <c r="F17" s="265"/>
      <c r="G17" s="265"/>
      <c r="H17" s="265"/>
      <c r="I17" s="103">
        <v>13</v>
      </c>
      <c r="J17" s="105"/>
      <c r="K17" s="105"/>
    </row>
    <row r="18" spans="1:11" ht="12.75">
      <c r="A18" s="264" t="s">
        <v>309</v>
      </c>
      <c r="B18" s="265"/>
      <c r="C18" s="265"/>
      <c r="D18" s="265"/>
      <c r="E18" s="265"/>
      <c r="F18" s="265"/>
      <c r="G18" s="265"/>
      <c r="H18" s="265"/>
      <c r="I18" s="103">
        <v>14</v>
      </c>
      <c r="J18" s="105"/>
      <c r="K18" s="105"/>
    </row>
    <row r="19" spans="1:11" ht="12.75">
      <c r="A19" s="264" t="s">
        <v>310</v>
      </c>
      <c r="B19" s="265"/>
      <c r="C19" s="265"/>
      <c r="D19" s="265"/>
      <c r="E19" s="265"/>
      <c r="F19" s="265"/>
      <c r="G19" s="265"/>
      <c r="H19" s="265"/>
      <c r="I19" s="103">
        <v>15</v>
      </c>
      <c r="J19" s="105"/>
      <c r="K19" s="105"/>
    </row>
    <row r="20" spans="1:11" ht="12.75">
      <c r="A20" s="264" t="s">
        <v>311</v>
      </c>
      <c r="B20" s="265"/>
      <c r="C20" s="265"/>
      <c r="D20" s="265"/>
      <c r="E20" s="265"/>
      <c r="F20" s="265"/>
      <c r="G20" s="265"/>
      <c r="H20" s="265"/>
      <c r="I20" s="103">
        <v>16</v>
      </c>
      <c r="J20" s="105">
        <v>135787012</v>
      </c>
      <c r="K20" s="105">
        <v>132239872</v>
      </c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3">
        <v>17</v>
      </c>
      <c r="J21" s="107">
        <f>SUM(J15:J20)</f>
        <v>122607312</v>
      </c>
      <c r="K21" s="107">
        <f>SUM(K15:K20)</f>
        <v>137172101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313</v>
      </c>
      <c r="B23" s="273"/>
      <c r="C23" s="273"/>
      <c r="D23" s="273"/>
      <c r="E23" s="273"/>
      <c r="F23" s="273"/>
      <c r="G23" s="273"/>
      <c r="H23" s="273"/>
      <c r="I23" s="108">
        <v>18</v>
      </c>
      <c r="J23" s="104">
        <f>+J21</f>
        <v>122607312</v>
      </c>
      <c r="K23" s="104">
        <f>+K21</f>
        <v>137172101</v>
      </c>
    </row>
    <row r="24" spans="1:11" ht="23.25" customHeight="1">
      <c r="A24" s="274" t="s">
        <v>314</v>
      </c>
      <c r="B24" s="275"/>
      <c r="C24" s="275"/>
      <c r="D24" s="275"/>
      <c r="E24" s="275"/>
      <c r="F24" s="275"/>
      <c r="G24" s="275"/>
      <c r="H24" s="275"/>
      <c r="I24" s="109">
        <v>19</v>
      </c>
      <c r="J24" s="107"/>
      <c r="K24" s="107"/>
    </row>
    <row r="25" spans="1:11" ht="30" customHeight="1">
      <c r="A25" s="260" t="s">
        <v>315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  <row r="29" ht="12.75">
      <c r="K29" s="117">
        <f>+Bilanca!K70-Bilanca!J70-K21</f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282" t="s">
        <v>381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118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L42:L43 M44:M46 M17:M21 M57:M60 M49:M52 M54:M55 A49:A52 A46:A47 A36:A38 A13:M13 B45:L46 B35:L38 B50:L51 A33 A41:A44 A11:M11 L27:L30 M33:M34 L33 A15:L15 B27:K33 M24:M29 A27:A30 A17:L23 M37:M42">
      <formula1>4</formula1>
      <formula2>1000</formula2>
    </dataValidation>
  </dataValidation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Biserka Klarić</cp:lastModifiedBy>
  <cp:lastPrinted>2018-04-09T13:57:03Z</cp:lastPrinted>
  <dcterms:created xsi:type="dcterms:W3CDTF">2008-10-17T11:51:54Z</dcterms:created>
  <dcterms:modified xsi:type="dcterms:W3CDTF">2018-04-23T08:30:03Z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