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Area" localSheetId="6">'Bilješke '!$A$1:$A$46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<sst xmlns="http://schemas.openxmlformats.org/spreadsheetml/2006/main" count="442" uniqueCount="389">
  <si>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</si>
  <si>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</si>
  <si>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</si>
  <si>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</si>
  <si>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</si>
  <si>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</si>
  <si>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</si>
  <si>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</si>
  <si>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</si>
  <si>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</si>
  <si>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</si>
  <si>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</si>
  <si>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</si>
  <si>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</si>
  <si>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</si>
  <si>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</si>
  <si>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</si>
  <si>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</si>
  <si>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</si>
  <si>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</si>
  <si>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</si>
  <si>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</si>
  <si>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</si>
  <si>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</si>
  <si>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</si>
  <si>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</si>
  <si>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</si>
  <si>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</si>
  <si>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</si>
  <si>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</si>
  <si>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</si>
  <si>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</si>
  <si>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</si>
  <si>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</si>
  <si>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</si>
  <si>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</si>
  <si>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</si>
  <si>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</si>
  <si>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</si>
  <si>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</si>
  <si>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</si>
  <si>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</si>
  <si>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</si>
  <si>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</si>
  <si>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</si>
  <si>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</si>
  <si>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</si>
  <si>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</si>
  <si>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</si>
  <si>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</si>
  <si>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</si>
  <si>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</si>
  <si>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</si>
  <si>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</si>
  <si>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</si>
  <si>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</si>
  <si>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</si>
  <si>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</si>
  <si>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</si>
  <si>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</si>
  <si>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</si>
  <si>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</si>
  <si>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</si>
  <si>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</si>
  <si>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</si>
  <si>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</si>
  <si>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</si>
  <si>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</si>
  <si>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</si>
  <si>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</si>
  <si>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</si>
  <si>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</si>
  <si>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</si>
  <si>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</si>
  <si>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</si>
  <si>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</si>
  <si>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</si>
  <si>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</si>
  <si>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</si>
  <si>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</si>
  <si>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</si>
  <si>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</si>
  <si>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</si>
  <si>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</si>
  <si>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</si>
  <si>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</si>
  <si>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</si>
  <si>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</si>
  <si>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</si>
  <si>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</si>
  <si>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</si>
  <si>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</si>
  <si>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</si>
  <si>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</si>
  <si>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</si>
  <si>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</si>
  <si>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</si>
  <si>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</si>
  <si>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</si>
  <si>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</si>
  <si>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</si>
  <si>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</si>
  <si>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</si>
  <si>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</si>
  <si>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</si>
  <si>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</si>
  <si>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</si>
  <si>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</si>
  <si>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</si>
  <si>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</si>
  <si>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</si>
  <si>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</si>
  <si>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</si>
  <si>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</si>
  <si>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</si>
  <si>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</si>
  <si>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</si>
  <si>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</si>
  <si>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</si>
  <si>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</si>
  <si>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</si>
  <si>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</si>
  <si>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</si>
  <si>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</si>
  <si>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</si>
  <si>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</si>
  <si>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</si>
  <si>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</si>
  <si>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</si>
  <si>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</si>
  <si>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</si>
  <si>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</si>
  <si>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</si>
  <si>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</si>
  <si>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</si>
  <si>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</si>
  <si>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</si>
  <si>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</si>
  <si>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</si>
  <si>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</si>
  <si>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</si>
  <si>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</si>
  <si>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</si>
  <si>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</si>
  <si>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</si>
  <si>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</si>
  <si>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</si>
  <si>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</si>
  <si>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</si>
  <si>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</si>
  <si>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</si>
  <si>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</si>
  <si>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</si>
  <si>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</si>
  <si>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</si>
  <si>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</si>
  <si>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</si>
  <si>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</si>
  <si>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</si>
  <si>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</si>
  <si>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</si>
  <si>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</si>
  <si>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</si>
  <si>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</si>
  <si>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</si>
  <si>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</si>
  <si>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</si>
  <si>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</si>
  <si>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</si>
  <si>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</si>
  <si>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</si>
  <si>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</si>
  <si>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</si>
  <si>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</si>
  <si>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</si>
  <si>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</si>
  <si>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</si>
  <si>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</si>
  <si>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</si>
  <si>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</si>
  <si>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</si>
  <si>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</si>
  <si>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</si>
  <si>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</si>
  <si>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</si>
  <si>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</si>
  <si>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</si>
  <si>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</si>
  <si>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</si>
  <si>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</si>
  <si>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</si>
  <si>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</si>
  <si>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</si>
  <si>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</si>
  <si>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</si>
  <si>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</si>
  <si>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</si>
  <si>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</si>
  <si>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</si>
  <si>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</si>
  <si>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</si>
  <si>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</si>
  <si>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</si>
  <si>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</si>
  <si>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</si>
  <si>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</si>
  <si>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</si>
  <si>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</si>
  <si>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</si>
  <si>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</si>
  <si>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</si>
  <si>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</si>
  <si>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</si>
  <si>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</si>
  <si>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</si>
  <si>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</si>
  <si>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</si>
  <si>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</si>
  <si>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</si>
  <si>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</si>
  <si>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</si>
  <si>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</si>
  <si>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</si>
  <si>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</si>
  <si>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</si>
  <si>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</si>
  <si>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</si>
  <si>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</si>
  <si>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</si>
  <si>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</si>
  <si>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</si>
  <si>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</si>
  <si>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</si>
  <si>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</si>
  <si>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</si>
  <si>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</si>
  <si>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</si>
  <si>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</si>
  <si>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</si>
  <si>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</si>
  <si>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</si>
  <si>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</si>
  <si>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</si>
  <si>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</si>
  <si>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</si>
  <si>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</si>
  <si>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</si>
  <si>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</si>
  <si>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</si>
  <si>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</si>
  <si>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</si>
  <si>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</si>
  <si>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</si>
  <si>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</si>
  <si>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</si>
  <si>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</si>
  <si>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</si>
  <si>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</si>
  <si>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</si>
  <si>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</si>
  <si>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</si>
  <si>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</si>
  <si>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</si>
  <si>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</si>
  <si>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</si>
  <si>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</si>
  <si>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</si>
  <si>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</si>
  <si>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</si>
  <si>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</si>
  <si>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</si>
  <si>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</si>
  <si>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</si>
  <si>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</si>
  <si>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</si>
  <si>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</si>
  <si>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</si>
  <si>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</si>
  <si>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</si>
  <si>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</si>
  <si>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</si>
  <si>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</si>
  <si>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</si>
  <si>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</si>
  <si>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</si>
  <si>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</si>
  <si>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</si>
  <si>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</si>
  <si>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</si>
  <si>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</si>
  <si>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</si>
  <si>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</si>
  <si>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</si>
  <si>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</si>
  <si>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</si>
  <si>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</si>
  <si>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</si>
  <si>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</si>
  <si>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</si>
  <si>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</si>
  <si>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</si>
  <si>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</si>
  <si>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</si>
  <si>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</si>
  <si>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</si>
  <si>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</si>
  <si>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</si>
  <si>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</si>
  <si>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</si>
  <si>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</si>
  <si>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</si>
  <si>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</si>
  <si>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</si>
  <si>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</si>
  <si>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</si>
  <si>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</si>
  <si>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</si>
  <si>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</si>
  <si>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</si>
  <si>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</si>
  <si>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</si>
  <si>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</si>
  <si>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 xml:space="preserve">Obveznik: Dukat d.d. 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</si>
  <si>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</si>
  <si>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</si>
  <si>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</si>
  <si>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</si>
  <si>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</si>
  <si>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</si>
  <si>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</si>
  <si>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</si>
  <si>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</si>
  <si>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01/239 2194</t>
  </si>
  <si>
    <t>01/2392 267</t>
  </si>
  <si>
    <t>dukat-info@dukat.hr</t>
  </si>
  <si>
    <t>1051</t>
  </si>
  <si>
    <t>BILJEŠKE UZ FINANCIJSKE IZVJEŠTAJE</t>
  </si>
  <si>
    <t>1. Podjela dionica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</si>
  <si>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</si>
  <si>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</si>
  <si>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</si>
  <si>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</si>
  <si>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</si>
  <si>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</si>
  <si>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</si>
  <si>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</si>
  <si>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</si>
  <si>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</si>
  <si>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</si>
  <si>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</si>
  <si>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</si>
  <si>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</si>
  <si>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</si>
  <si>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</si>
  <si>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</si>
  <si>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</si>
  <si>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</si>
  <si>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</si>
  <si>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U izvještajnom razdoblju bilo je manjeg trgovanja dionicama Dukat-a.</t>
  </si>
  <si>
    <t>KLARIĆ BISERKA</t>
  </si>
  <si>
    <t>FONTANA ALEN, Direktor</t>
  </si>
  <si>
    <t>1.1.2017.</t>
  </si>
  <si>
    <t>30.9.2017.</t>
  </si>
  <si>
    <t>U izvještajnom razdoblju nije bilo statusnih promjena pripajanja ili spajanja u Dukat Grupi.</t>
  </si>
  <si>
    <t xml:space="preserve">Financijski rashodi kumulativno (kamate i tečajne razlike) u odnosu na isto razdoblje prošle godine niži su </t>
  </si>
  <si>
    <t>biserka.klaric@hr.lactalis.com</t>
  </si>
  <si>
    <t>01.06.2017. izvršeno je preoblikovanje društva Ljubljanske mlekarne d.d. u d.o.o. (društvo s ograničenom odgovornošću).</t>
  </si>
  <si>
    <t xml:space="preserve">razdoblje prošle godine. Smanjenje je najvećim dijelom rezultat manjeg iznosa povučene zadržane dobiti iz povezanih </t>
  </si>
  <si>
    <t>prošle godine.</t>
  </si>
  <si>
    <t>30.06.</t>
  </si>
  <si>
    <t>I kumulativno i u tromjesečju u odnosu na prošlu godinu rastu materijalni troškovi, troškovi osoblja i ostali troškovi.</t>
  </si>
  <si>
    <t>U izvještajnom razdoblju nije bilo dodatne podjele dionica.</t>
  </si>
  <si>
    <t>Kumulativno i u tromjesečju raste prihod na domaćem i ino tržištu ostvaren prodajom vlastitih proizvoda i trgovačke robe.</t>
  </si>
  <si>
    <t xml:space="preserve">2017. godina obilježena je  rizikom naplate potraživanja od strane jednog od ključnih kupca, </t>
  </si>
  <si>
    <t>stanje na dan 31.12.2017.</t>
  </si>
  <si>
    <t>u razdoblju 1.1.2017. do 31.12.2017.</t>
  </si>
  <si>
    <t>u svoti od 0,49 kn.</t>
  </si>
  <si>
    <t>Zarada po dionici ostvarena je kumulativno u svoti od 13,45 kn i u tromjesečju zarada po dionici ostvarena je</t>
  </si>
  <si>
    <t>Poslovni prihodi kumulativno u odnosu na isto razdoblje prošle godine viši su za 9,4%</t>
  </si>
  <si>
    <t>i u tromjesečju su viši za 9,0% u odnosu na isto razdoblje prošle godine.</t>
  </si>
  <si>
    <t xml:space="preserve">Financijski prihodi kumulativno su niži za 93,8 mil kn a u tromjesečju su niži za 35,1 mil kn u odnosu na isto </t>
  </si>
  <si>
    <t xml:space="preserve">Poslovni rashodi kumulativno u odnosu na isto razdoblje prošle godine viši su 10,7%, a  u tromjesečju viši su </t>
  </si>
  <si>
    <t xml:space="preserve">za 14,2% u odnosu na isto razdoblje prošle godine. </t>
  </si>
  <si>
    <t>za 1,8 mil.kn. U tromjesečju financijski rashodi viši su za 4,4 mil u odnosu na isto razdoblje prošle godine.</t>
  </si>
  <si>
    <t>Ostvarena neto dobit tromjesečja iznosi 1,5 mil kn i niža je u odnosu na isto razdoblje prošle godine za 52,7 mil kn.</t>
  </si>
  <si>
    <t xml:space="preserve">poduzeća u tekućoj godini kumulativno (za 93,2 mil kn) i u tromjesečnju (za 37,4 mil kn) u odnosu na ista razdoblja </t>
  </si>
  <si>
    <t>Dana 01.11.2017. izvršena je promjena imena društva u Makedoniji Ideal Šipka doel u Lactalis MK Mlekarnica doel.</t>
  </si>
  <si>
    <t>Sukladno procjeni managementa i politici računovodstva knjižene su rezervacija u Q4 2017.</t>
  </si>
  <si>
    <t>Ostvarena neto dobit kumulativno iznosi 40,3 mil kn i niža je u odnosu na isto razdoblje prošle godine za 103,1 mil kn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</si>
</sst>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  <numFmt numFmtId="196" formatCode="#,##0.0,,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3" fillId="0" borderId="16" xfId="55" applyFont="1" applyFill="1" applyBorder="1" applyAlignment="1" applyProtection="1">
      <alignment horizontal="center" vertical="center"/>
      <protection hidden="1" locked="0"/>
    </xf>
    <xf numFmtId="0" fontId="2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 vertical="center" wrapText="1"/>
      <protection hidden="1"/>
    </xf>
    <xf numFmtId="0" fontId="12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Border="1" applyAlignment="1" applyProtection="1">
      <alignment horizontal="left"/>
      <protection hidden="1"/>
    </xf>
    <xf numFmtId="0" fontId="3" fillId="0" borderId="0" xfId="55" applyFont="1" applyBorder="1" applyAlignment="1" applyProtection="1">
      <alignment vertical="top"/>
      <protection hidden="1"/>
    </xf>
    <xf numFmtId="0" fontId="3" fillId="0" borderId="0" xfId="55" applyFont="1" applyBorder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Border="1" applyAlignment="1" applyProtection="1">
      <alignment/>
      <protection hidden="1"/>
    </xf>
    <xf numFmtId="0" fontId="2" fillId="0" borderId="0" xfId="55" applyFont="1" applyBorder="1" applyAlignment="1" applyProtection="1">
      <alignment vertical="top"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3" fillId="0" borderId="0" xfId="55" applyFont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0" xfId="55" applyFont="1" applyBorder="1" applyAlignment="1" applyProtection="1">
      <alignment horizontal="right" vertical="top"/>
      <protection hidden="1"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 applyProtection="1">
      <alignment horizontal="left" vertical="top"/>
      <protection hidden="1"/>
    </xf>
    <xf numFmtId="0" fontId="3" fillId="0" borderId="17" xfId="55" applyFont="1" applyBorder="1" applyAlignment="1" applyProtection="1">
      <alignment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18" xfId="55" applyFont="1" applyBorder="1" applyAlignment="1" applyProtection="1">
      <alignment/>
      <protection hidden="1"/>
    </xf>
    <xf numFmtId="0" fontId="3" fillId="0" borderId="18" xfId="55" applyFont="1" applyBorder="1" applyAlignment="1">
      <alignment/>
      <protection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7" applyFont="1" applyBorder="1" applyAlignment="1" applyProtection="1">
      <alignment vertical="center"/>
      <protection hidden="1"/>
    </xf>
    <xf numFmtId="0" fontId="3" fillId="0" borderId="0" xfId="55" applyFont="1" applyBorder="1" applyAlignment="1" applyProtection="1">
      <alignment horizontal="right" wrapText="1"/>
      <protection hidden="1"/>
    </xf>
    <xf numFmtId="0" fontId="3" fillId="0" borderId="0" xfId="5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5" applyFont="1" applyBorder="1" applyAlignment="1">
      <alignment/>
      <protection/>
    </xf>
    <xf numFmtId="0" fontId="3" fillId="0" borderId="24" xfId="55" applyFont="1" applyBorder="1" applyAlignment="1">
      <alignment/>
      <protection/>
    </xf>
    <xf numFmtId="0" fontId="3" fillId="0" borderId="25" xfId="55" applyFont="1" applyFill="1" applyBorder="1" applyAlignment="1" applyProtection="1">
      <alignment horizontal="left" vertical="center" wrapText="1"/>
      <protection hidden="1"/>
    </xf>
    <xf numFmtId="0" fontId="3" fillId="0" borderId="16" xfId="55" applyFont="1" applyFill="1" applyBorder="1" applyAlignment="1" applyProtection="1">
      <alignment vertical="center"/>
      <protection hidden="1"/>
    </xf>
    <xf numFmtId="0" fontId="3" fillId="0" borderId="25" xfId="55" applyFont="1" applyBorder="1" applyAlignment="1" applyProtection="1">
      <alignment horizontal="left" vertical="center" wrapText="1"/>
      <protection hidden="1"/>
    </xf>
    <xf numFmtId="0" fontId="3" fillId="0" borderId="16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/>
      <protection hidden="1"/>
    </xf>
    <xf numFmtId="0" fontId="3" fillId="0" borderId="25" xfId="55" applyFont="1" applyFill="1" applyBorder="1" applyAlignment="1" applyProtection="1">
      <alignment/>
      <protection hidden="1"/>
    </xf>
    <xf numFmtId="0" fontId="3" fillId="0" borderId="25" xfId="55" applyFont="1" applyBorder="1" applyAlignment="1" applyProtection="1">
      <alignment wrapText="1"/>
      <protection hidden="1"/>
    </xf>
    <xf numFmtId="0" fontId="3" fillId="0" borderId="16" xfId="55" applyFont="1" applyBorder="1" applyAlignment="1" applyProtection="1">
      <alignment horizontal="right"/>
      <protection hidden="1"/>
    </xf>
    <xf numFmtId="0" fontId="3" fillId="0" borderId="25" xfId="55" applyFont="1" applyBorder="1" applyAlignment="1" applyProtection="1">
      <alignment/>
      <protection hidden="1"/>
    </xf>
    <xf numFmtId="0" fontId="3" fillId="0" borderId="16" xfId="55" applyFont="1" applyBorder="1" applyAlignment="1" applyProtection="1">
      <alignment horizontal="right" wrapText="1"/>
      <protection hidden="1"/>
    </xf>
    <xf numFmtId="0" fontId="2" fillId="0" borderId="25" xfId="55" applyFont="1" applyFill="1" applyBorder="1" applyAlignment="1" applyProtection="1">
      <alignment horizontal="right" vertical="center"/>
      <protection hidden="1" locked="0"/>
    </xf>
    <xf numFmtId="0" fontId="3" fillId="0" borderId="25" xfId="55" applyFont="1" applyBorder="1" applyAlignment="1" applyProtection="1">
      <alignment vertical="top"/>
      <protection hidden="1"/>
    </xf>
    <xf numFmtId="0" fontId="3" fillId="0" borderId="25" xfId="55" applyFont="1" applyBorder="1" applyAlignment="1" applyProtection="1">
      <alignment horizontal="left" vertical="top" wrapText="1"/>
      <protection hidden="1"/>
    </xf>
    <xf numFmtId="0" fontId="3" fillId="0" borderId="16" xfId="55" applyFont="1" applyBorder="1" applyAlignment="1">
      <alignment/>
      <protection/>
    </xf>
    <xf numFmtId="0" fontId="3" fillId="0" borderId="25" xfId="55" applyFont="1" applyBorder="1" applyAlignment="1" applyProtection="1">
      <alignment horizontal="left" vertical="top" indent="2"/>
      <protection hidden="1"/>
    </xf>
    <xf numFmtId="0" fontId="3" fillId="0" borderId="25" xfId="55" applyFont="1" applyBorder="1" applyAlignment="1" applyProtection="1">
      <alignment horizontal="left" vertical="top" wrapText="1" indent="2"/>
      <protection hidden="1"/>
    </xf>
    <xf numFmtId="0" fontId="3" fillId="0" borderId="16" xfId="55" applyFont="1" applyBorder="1" applyAlignment="1" applyProtection="1">
      <alignment horizontal="right" vertical="top"/>
      <protection hidden="1"/>
    </xf>
    <xf numFmtId="49" fontId="2" fillId="0" borderId="25" xfId="55" applyNumberFormat="1" applyFont="1" applyBorder="1" applyAlignment="1" applyProtection="1">
      <alignment horizontal="center" vertical="center"/>
      <protection hidden="1" locked="0"/>
    </xf>
    <xf numFmtId="0" fontId="3" fillId="0" borderId="16" xfId="55" applyFont="1" applyBorder="1" applyAlignment="1" applyProtection="1">
      <alignment horizontal="left" vertical="top"/>
      <protection hidden="1"/>
    </xf>
    <xf numFmtId="0" fontId="3" fillId="0" borderId="25" xfId="55" applyFont="1" applyBorder="1" applyAlignment="1" applyProtection="1">
      <alignment horizontal="left"/>
      <protection hidden="1"/>
    </xf>
    <xf numFmtId="0" fontId="3" fillId="0" borderId="24" xfId="55" applyFont="1" applyBorder="1" applyAlignment="1" applyProtection="1">
      <alignment/>
      <protection hidden="1"/>
    </xf>
    <xf numFmtId="0" fontId="3" fillId="0" borderId="16" xfId="55" applyFont="1" applyBorder="1" applyAlignment="1" applyProtection="1">
      <alignment horizontal="left"/>
      <protection hidden="1"/>
    </xf>
    <xf numFmtId="0" fontId="3" fillId="0" borderId="25" xfId="55" applyFont="1" applyFill="1" applyBorder="1" applyAlignment="1" applyProtection="1">
      <alignment vertical="center"/>
      <protection hidden="1"/>
    </xf>
    <xf numFmtId="0" fontId="13" fillId="0" borderId="25" xfId="67" applyFont="1" applyFill="1" applyBorder="1" applyAlignment="1" applyProtection="1">
      <alignment vertic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2" fillId="0" borderId="16" xfId="55" applyFont="1" applyBorder="1" applyAlignment="1" applyProtection="1">
      <alignment vertical="center"/>
      <protection hidden="1"/>
    </xf>
    <xf numFmtId="0" fontId="3" fillId="0" borderId="26" xfId="55" applyFont="1" applyBorder="1" applyAlignment="1" applyProtection="1">
      <alignment/>
      <protection hidden="1"/>
    </xf>
    <xf numFmtId="0" fontId="3" fillId="0" borderId="27" xfId="55" applyFont="1" applyFill="1" applyBorder="1" applyAlignment="1" applyProtection="1">
      <alignment horizontal="right" vertical="top" wrapText="1"/>
      <protection hidden="1"/>
    </xf>
    <xf numFmtId="0" fontId="3" fillId="0" borderId="28" xfId="55" applyFont="1" applyFill="1" applyBorder="1" applyAlignment="1" applyProtection="1">
      <alignment horizontal="right" vertical="top" wrapText="1"/>
      <protection hidden="1"/>
    </xf>
    <xf numFmtId="0" fontId="3" fillId="0" borderId="28" xfId="55" applyFont="1" applyFill="1" applyBorder="1" applyAlignment="1" applyProtection="1">
      <alignment/>
      <protection hidden="1"/>
    </xf>
    <xf numFmtId="0" fontId="3" fillId="0" borderId="29" xfId="55" applyFont="1" applyFill="1" applyBorder="1" applyAlignment="1" applyProtection="1">
      <alignment/>
      <protection hidden="1"/>
    </xf>
    <xf numFmtId="14" fontId="2" fillId="0" borderId="21" xfId="5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5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5" applyFont="1" applyFill="1" applyBorder="1" applyAlignment="1" applyProtection="1">
      <alignment horizontal="center" vertical="center"/>
      <protection hidden="1" locked="0"/>
    </xf>
    <xf numFmtId="49" fontId="2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Fill="1" applyBorder="1" applyAlignment="1">
      <alignment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10" fillId="0" borderId="0" xfId="67" applyFont="1" applyAlignment="1">
      <alignment/>
      <protection/>
    </xf>
    <xf numFmtId="4" fontId="0" fillId="0" borderId="0" xfId="0" applyNumberFormat="1" applyFill="1" applyAlignment="1">
      <alignment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>
      <alignment/>
      <protection/>
    </xf>
    <xf numFmtId="0" fontId="0" fillId="0" borderId="0" xfId="56" applyFont="1" applyFill="1">
      <alignment/>
      <protection/>
    </xf>
    <xf numFmtId="0" fontId="9" fillId="0" borderId="0" xfId="67" applyFont="1" applyFill="1" applyAlignment="1">
      <alignment/>
      <protection/>
    </xf>
    <xf numFmtId="4" fontId="1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56" applyNumberFormat="1">
      <alignment/>
      <protection/>
    </xf>
    <xf numFmtId="3" fontId="0" fillId="0" borderId="0" xfId="0" applyNumberFormat="1" applyFont="1" applyFill="1" applyAlignment="1">
      <alignment/>
    </xf>
    <xf numFmtId="194" fontId="0" fillId="0" borderId="0" xfId="59" applyNumberFormat="1" applyFont="1" applyAlignment="1">
      <alignment/>
    </xf>
    <xf numFmtId="195" fontId="9" fillId="0" borderId="0" xfId="67" applyNumberFormat="1" applyAlignment="1">
      <alignment/>
      <protection/>
    </xf>
    <xf numFmtId="4" fontId="1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9" fillId="0" borderId="0" xfId="67" applyFill="1" applyAlignment="1">
      <alignment/>
      <protection/>
    </xf>
    <xf numFmtId="0" fontId="0" fillId="0" borderId="0" xfId="54" applyFont="1" applyFill="1" applyBorder="1" applyAlignment="1">
      <alignment horizontal="left" vertical="top"/>
      <protection/>
    </xf>
    <xf numFmtId="3" fontId="0" fillId="0" borderId="0" xfId="59" applyNumberFormat="1" applyFont="1" applyAlignment="1">
      <alignment/>
    </xf>
    <xf numFmtId="14" fontId="0" fillId="0" borderId="0" xfId="56" applyNumberFormat="1">
      <alignment/>
      <protection/>
    </xf>
    <xf numFmtId="194" fontId="0" fillId="0" borderId="0" xfId="59" applyNumberFormat="1" applyFont="1" applyFill="1" applyBorder="1" applyAlignment="1">
      <alignment horizontal="center"/>
    </xf>
    <xf numFmtId="194" fontId="0" fillId="0" borderId="0" xfId="59" applyNumberFormat="1" applyFont="1" applyFill="1" applyAlignment="1">
      <alignment/>
    </xf>
    <xf numFmtId="194" fontId="7" fillId="0" borderId="0" xfId="59" applyNumberFormat="1" applyFont="1" applyFill="1" applyBorder="1" applyAlignment="1">
      <alignment horizontal="center"/>
    </xf>
    <xf numFmtId="194" fontId="7" fillId="0" borderId="0" xfId="59" applyNumberFormat="1" applyFont="1" applyFill="1" applyAlignment="1">
      <alignment/>
    </xf>
    <xf numFmtId="194" fontId="55" fillId="0" borderId="0" xfId="59" applyNumberFormat="1" applyFont="1" applyFill="1" applyBorder="1" applyAlignment="1">
      <alignment horizontal="center"/>
    </xf>
    <xf numFmtId="194" fontId="55" fillId="0" borderId="0" xfId="59" applyNumberFormat="1" applyFont="1" applyFill="1" applyAlignment="1">
      <alignment/>
    </xf>
    <xf numFmtId="0" fontId="9" fillId="0" borderId="0" xfId="67" applyFill="1" applyAlignment="1">
      <alignment wrapText="1"/>
      <protection/>
    </xf>
    <xf numFmtId="188" fontId="0" fillId="0" borderId="0" xfId="56" applyNumberFormat="1">
      <alignment/>
      <protection/>
    </xf>
    <xf numFmtId="3" fontId="0" fillId="0" borderId="0" xfId="0" applyNumberFormat="1" applyFont="1" applyFill="1" applyAlignment="1">
      <alignment/>
    </xf>
    <xf numFmtId="0" fontId="3" fillId="0" borderId="16" xfId="55" applyFont="1" applyBorder="1" applyAlignment="1" applyProtection="1">
      <alignment horizontal="right" vertical="center" wrapText="1"/>
      <protection hidden="1"/>
    </xf>
    <xf numFmtId="0" fontId="3" fillId="0" borderId="0" xfId="55" applyFont="1" applyBorder="1" applyAlignment="1" applyProtection="1">
      <alignment horizontal="right" wrapText="1"/>
      <protection hidden="1"/>
    </xf>
    <xf numFmtId="0" fontId="3" fillId="0" borderId="16" xfId="55" applyFont="1" applyBorder="1" applyAlignment="1" applyProtection="1">
      <alignment horizontal="right" wrapText="1"/>
      <protection hidden="1"/>
    </xf>
    <xf numFmtId="49" fontId="2" fillId="0" borderId="27" xfId="5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5" applyFont="1" applyFill="1" applyBorder="1" applyAlignment="1" applyProtection="1">
      <alignment horizontal="left" vertical="center" wrapText="1"/>
      <protection hidden="1"/>
    </xf>
    <xf numFmtId="0" fontId="2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25" xfId="55" applyFont="1" applyFill="1" applyBorder="1" applyAlignment="1" applyProtection="1">
      <alignment horizontal="left" vertical="center" wrapText="1"/>
      <protection hidden="1"/>
    </xf>
    <xf numFmtId="0" fontId="11" fillId="0" borderId="16" xfId="55" applyFont="1" applyBorder="1" applyAlignment="1" applyProtection="1">
      <alignment horizontal="center" vertical="center" wrapText="1"/>
      <protection hidden="1"/>
    </xf>
    <xf numFmtId="0" fontId="11" fillId="0" borderId="0" xfId="55" applyFont="1" applyBorder="1" applyAlignment="1" applyProtection="1">
      <alignment horizontal="center" vertical="center" wrapText="1"/>
      <protection hidden="1"/>
    </xf>
    <xf numFmtId="0" fontId="11" fillId="0" borderId="25" xfId="55" applyFont="1" applyBorder="1" applyAlignment="1" applyProtection="1">
      <alignment horizontal="center" vertical="center" wrapText="1"/>
      <protection hidden="1"/>
    </xf>
    <xf numFmtId="0" fontId="3" fillId="0" borderId="16" xfId="55" applyFont="1" applyBorder="1" applyAlignment="1" applyProtection="1">
      <alignment horizontal="right" vertical="center"/>
      <protection hidden="1"/>
    </xf>
    <xf numFmtId="0" fontId="3" fillId="0" borderId="25" xfId="55" applyFont="1" applyBorder="1" applyAlignment="1" applyProtection="1">
      <alignment horizontal="right"/>
      <protection hidden="1"/>
    </xf>
    <xf numFmtId="0" fontId="1" fillId="0" borderId="16" xfId="55" applyFont="1" applyBorder="1" applyAlignment="1" applyProtection="1">
      <alignment horizontal="right" vertical="center" wrapText="1"/>
      <protection hidden="1"/>
    </xf>
    <xf numFmtId="0" fontId="1" fillId="0" borderId="25" xfId="55" applyFont="1" applyBorder="1" applyAlignment="1" applyProtection="1">
      <alignment horizontal="right" wrapText="1"/>
      <protection hidden="1"/>
    </xf>
    <xf numFmtId="0" fontId="2" fillId="0" borderId="27" xfId="55" applyFont="1" applyFill="1" applyBorder="1" applyAlignment="1" applyProtection="1">
      <alignment horizontal="left" vertical="center"/>
      <protection hidden="1" locked="0"/>
    </xf>
    <xf numFmtId="0" fontId="3" fillId="0" borderId="28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>
      <alignment horizontal="left" vertical="center"/>
      <protection/>
    </xf>
    <xf numFmtId="1" fontId="2" fillId="0" borderId="27" xfId="5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5" applyNumberFormat="1" applyFont="1" applyFill="1" applyBorder="1" applyAlignment="1" applyProtection="1">
      <alignment horizontal="center" vertical="center"/>
      <protection hidden="1" locked="0"/>
    </xf>
    <xf numFmtId="0" fontId="18" fillId="0" borderId="27" xfId="35" applyFont="1" applyFill="1" applyBorder="1" applyAlignment="1" applyProtection="1">
      <alignment/>
      <protection hidden="1" locked="0"/>
    </xf>
    <xf numFmtId="0" fontId="2" fillId="0" borderId="28" xfId="55" applyFont="1" applyFill="1" applyBorder="1" applyAlignment="1" applyProtection="1">
      <alignment/>
      <protection hidden="1" locked="0"/>
    </xf>
    <xf numFmtId="0" fontId="2" fillId="0" borderId="29" xfId="55" applyFont="1" applyFill="1" applyBorder="1" applyAlignment="1" applyProtection="1">
      <alignment/>
      <protection hidden="1" locked="0"/>
    </xf>
    <xf numFmtId="0" fontId="3" fillId="0" borderId="28" xfId="55" applyFont="1" applyFill="1" applyBorder="1" applyAlignment="1">
      <alignment horizontal="left"/>
      <protection/>
    </xf>
    <xf numFmtId="0" fontId="3" fillId="0" borderId="29" xfId="55" applyFont="1" applyFill="1" applyBorder="1" applyAlignment="1">
      <alignment horizontal="left"/>
      <protection/>
    </xf>
    <xf numFmtId="0" fontId="3" fillId="0" borderId="0" xfId="55" applyFont="1" applyBorder="1" applyAlignment="1" applyProtection="1">
      <alignment horizontal="right"/>
      <protection hidden="1"/>
    </xf>
    <xf numFmtId="0" fontId="3" fillId="0" borderId="0" xfId="55" applyFont="1" applyBorder="1" applyAlignment="1" applyProtection="1">
      <alignment horizontal="right" vertical="center"/>
      <protection hidden="1"/>
    </xf>
    <xf numFmtId="0" fontId="3" fillId="0" borderId="16" xfId="55" applyFont="1" applyBorder="1" applyAlignment="1" applyProtection="1">
      <alignment horizontal="center" vertical="center"/>
      <protection hidden="1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2" fillId="0" borderId="27" xfId="55" applyFont="1" applyFill="1" applyBorder="1" applyAlignment="1" applyProtection="1">
      <alignment horizontal="right" vertical="center"/>
      <protection hidden="1" locked="0"/>
    </xf>
    <xf numFmtId="0" fontId="3" fillId="0" borderId="28" xfId="55" applyFont="1" applyFill="1" applyBorder="1" applyAlignment="1">
      <alignment/>
      <protection/>
    </xf>
    <xf numFmtId="0" fontId="3" fillId="0" borderId="29" xfId="55" applyFont="1" applyFill="1" applyBorder="1" applyAlignment="1">
      <alignment/>
      <protection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10" fillId="0" borderId="30" xfId="55" applyFont="1" applyBorder="1" applyAlignment="1">
      <alignment/>
      <protection/>
    </xf>
    <xf numFmtId="0" fontId="10" fillId="0" borderId="17" xfId="55" applyFont="1" applyBorder="1" applyAlignment="1">
      <alignment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3" fillId="0" borderId="17" xfId="55" applyFont="1" applyBorder="1" applyAlignment="1" applyProtection="1">
      <alignment horizontal="center"/>
      <protection hidden="1"/>
    </xf>
    <xf numFmtId="0" fontId="2" fillId="0" borderId="28" xfId="55" applyFont="1" applyFill="1" applyBorder="1" applyAlignment="1" applyProtection="1">
      <alignment horizontal="left" vertical="center"/>
      <protection hidden="1" locked="0"/>
    </xf>
    <xf numFmtId="0" fontId="2" fillId="0" borderId="29" xfId="55" applyFont="1" applyFill="1" applyBorder="1" applyAlignment="1" applyProtection="1">
      <alignment horizontal="left" vertical="center"/>
      <protection hidden="1" locked="0"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31" xfId="55" applyFont="1" applyBorder="1" applyAlignment="1" applyProtection="1">
      <alignment horizontal="center" vertical="top"/>
      <protection hidden="1"/>
    </xf>
    <xf numFmtId="0" fontId="3" fillId="0" borderId="31" xfId="55" applyFont="1" applyBorder="1" applyAlignment="1">
      <alignment horizontal="center"/>
      <protection/>
    </xf>
    <xf numFmtId="0" fontId="3" fillId="0" borderId="32" xfId="55" applyFont="1" applyBorder="1" applyAlignment="1">
      <alignment/>
      <protection/>
    </xf>
    <xf numFmtId="0" fontId="3" fillId="0" borderId="25" xfId="55" applyFont="1" applyBorder="1" applyAlignment="1" applyProtection="1">
      <alignment horizontal="right" wrapText="1"/>
      <protection hidden="1"/>
    </xf>
    <xf numFmtId="49" fontId="2" fillId="0" borderId="27" xfId="5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5" applyNumberFormat="1" applyFont="1" applyFill="1" applyBorder="1" applyAlignment="1" applyProtection="1">
      <alignment horizontal="left" vertical="center"/>
      <protection hidden="1" locked="0"/>
    </xf>
    <xf numFmtId="0" fontId="3" fillId="0" borderId="28" xfId="55" applyFont="1" applyFill="1" applyBorder="1" applyAlignment="1" applyProtection="1">
      <alignment horizontal="center" vertical="top"/>
      <protection hidden="1"/>
    </xf>
    <xf numFmtId="0" fontId="3" fillId="0" borderId="28" xfId="55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67" applyFont="1" applyBorder="1" applyAlignment="1" applyProtection="1">
      <alignment horizontal="left"/>
      <protection hidden="1"/>
    </xf>
    <xf numFmtId="0" fontId="16" fillId="0" borderId="0" xfId="67" applyFont="1" applyBorder="1" applyAlignment="1">
      <alignment/>
      <protection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3" fontId="56" fillId="0" borderId="0" xfId="0" applyNumberFormat="1" applyFont="1" applyFill="1" applyAlignment="1">
      <alignment/>
    </xf>
  </cellXfs>
  <cellStyles count="6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2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FIN" xfId="53"/>
    <cellStyle name="Normal_TFI-FIN 2" xfId="54"/>
    <cellStyle name="Normal_TFI-POD" xfId="55"/>
    <cellStyle name="Normalno 2" xfId="56"/>
    <cellStyle name="Normalno 4" xfId="57"/>
    <cellStyle name="Obično_TFI-POD KONS 30 06 2011 " xfId="58"/>
    <cellStyle name="Percent" xfId="59"/>
    <cellStyle name="Postotak 2" xfId="60"/>
    <cellStyle name="Postotak 2 2" xfId="61"/>
    <cellStyle name="Postotak 3" xfId="62"/>
    <cellStyle name="Povezana ćelija" xfId="63"/>
    <cellStyle name="Followed Hyperlink" xfId="64"/>
    <cellStyle name="Provjera ćelije" xfId="65"/>
    <cellStyle name="Stil 1" xfId="66"/>
    <cellStyle name="Style 1" xfId="67"/>
    <cellStyle name="Style 1 2" xfId="68"/>
    <cellStyle name="Style 1 2 2" xfId="69"/>
    <cellStyle name="Tekst objašnjenja" xfId="70"/>
    <cellStyle name="Tekst upozorenja" xfId="71"/>
    <cellStyle name="Ukupni zbroj" xfId="72"/>
    <cellStyle name="Unos" xfId="73"/>
    <cellStyle name="Currency" xfId="74"/>
    <cellStyle name="Currency [0]" xfId="75"/>
    <cellStyle name="Comma" xfId="76"/>
    <cellStyle name="Comma [0]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8.7109375" style="11" customWidth="1"/>
    <col min="7" max="7" width="6.421875" style="11" customWidth="1"/>
    <col min="8" max="8" width="15.421875" style="11" customWidth="1"/>
    <col min="9" max="9" width="9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2" t="s">
        <v>249</v>
      </c>
      <c r="B2" s="163"/>
      <c r="C2" s="163"/>
      <c r="D2" s="164"/>
      <c r="E2" s="118" t="s">
        <v>361</v>
      </c>
      <c r="F2" s="12"/>
      <c r="G2" s="13" t="s">
        <v>250</v>
      </c>
      <c r="H2" s="118">
        <v>43100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5" t="s">
        <v>315</v>
      </c>
      <c r="B4" s="166"/>
      <c r="C4" s="166"/>
      <c r="D4" s="166"/>
      <c r="E4" s="166"/>
      <c r="F4" s="166"/>
      <c r="G4" s="166"/>
      <c r="H4" s="166"/>
      <c r="I4" s="16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8" t="s">
        <v>251</v>
      </c>
      <c r="B6" s="169"/>
      <c r="C6" s="160" t="s">
        <v>323</v>
      </c>
      <c r="D6" s="16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0" t="s">
        <v>252</v>
      </c>
      <c r="B8" s="171"/>
      <c r="C8" s="160" t="s">
        <v>324</v>
      </c>
      <c r="D8" s="16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7" t="s">
        <v>253</v>
      </c>
      <c r="B10" s="158"/>
      <c r="C10" s="160" t="s">
        <v>325</v>
      </c>
      <c r="D10" s="16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9"/>
      <c r="B11" s="15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8" t="s">
        <v>254</v>
      </c>
      <c r="B12" s="169"/>
      <c r="C12" s="172" t="s">
        <v>326</v>
      </c>
      <c r="D12" s="173"/>
      <c r="E12" s="173"/>
      <c r="F12" s="173"/>
      <c r="G12" s="173"/>
      <c r="H12" s="173"/>
      <c r="I12" s="17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8" t="s">
        <v>255</v>
      </c>
      <c r="B14" s="169"/>
      <c r="C14" s="175">
        <v>10000</v>
      </c>
      <c r="D14" s="176"/>
      <c r="E14" s="16"/>
      <c r="F14" s="172" t="s">
        <v>327</v>
      </c>
      <c r="G14" s="173"/>
      <c r="H14" s="173"/>
      <c r="I14" s="174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8" t="s">
        <v>256</v>
      </c>
      <c r="B16" s="169"/>
      <c r="C16" s="172" t="s">
        <v>328</v>
      </c>
      <c r="D16" s="173"/>
      <c r="E16" s="173"/>
      <c r="F16" s="173"/>
      <c r="G16" s="173"/>
      <c r="H16" s="173"/>
      <c r="I16" s="17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8" t="s">
        <v>257</v>
      </c>
      <c r="B18" s="169"/>
      <c r="C18" s="177" t="s">
        <v>334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8" t="s">
        <v>258</v>
      </c>
      <c r="B20" s="169"/>
      <c r="C20" s="177" t="s">
        <v>329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8" t="s">
        <v>259</v>
      </c>
      <c r="B22" s="169"/>
      <c r="C22" s="119">
        <v>133</v>
      </c>
      <c r="D22" s="172" t="s">
        <v>327</v>
      </c>
      <c r="E22" s="180"/>
      <c r="F22" s="181"/>
      <c r="G22" s="168"/>
      <c r="H22" s="18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8" t="s">
        <v>260</v>
      </c>
      <c r="B24" s="169"/>
      <c r="C24" s="119">
        <v>21</v>
      </c>
      <c r="D24" s="172" t="s">
        <v>330</v>
      </c>
      <c r="E24" s="180"/>
      <c r="F24" s="180"/>
      <c r="G24" s="181"/>
      <c r="H24" s="50" t="s">
        <v>261</v>
      </c>
      <c r="I24" s="120">
        <v>1213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68" t="s">
        <v>262</v>
      </c>
      <c r="B26" s="169"/>
      <c r="C26" s="121" t="s">
        <v>331</v>
      </c>
      <c r="D26" s="25"/>
      <c r="E26" s="33"/>
      <c r="F26" s="24"/>
      <c r="G26" s="183" t="s">
        <v>263</v>
      </c>
      <c r="H26" s="169"/>
      <c r="I26" s="122" t="s">
        <v>335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91"/>
      <c r="B30" s="192"/>
      <c r="C30" s="192"/>
      <c r="D30" s="193"/>
      <c r="E30" s="191"/>
      <c r="F30" s="192"/>
      <c r="G30" s="192"/>
      <c r="H30" s="160"/>
      <c r="I30" s="161"/>
      <c r="J30" s="10"/>
      <c r="K30" s="10"/>
      <c r="L30" s="10"/>
    </row>
    <row r="31" spans="1:12" ht="12.75">
      <c r="A31" s="92"/>
      <c r="B31" s="22"/>
      <c r="C31" s="21"/>
      <c r="D31" s="194"/>
      <c r="E31" s="194"/>
      <c r="F31" s="194"/>
      <c r="G31" s="195"/>
      <c r="H31" s="16"/>
      <c r="I31" s="99"/>
      <c r="J31" s="10"/>
      <c r="K31" s="10"/>
      <c r="L31" s="10"/>
    </row>
    <row r="32" spans="1:12" ht="12.75">
      <c r="A32" s="191"/>
      <c r="B32" s="192"/>
      <c r="C32" s="192"/>
      <c r="D32" s="193"/>
      <c r="E32" s="191"/>
      <c r="F32" s="192"/>
      <c r="G32" s="192"/>
      <c r="H32" s="160"/>
      <c r="I32" s="16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91"/>
      <c r="B34" s="192"/>
      <c r="C34" s="192"/>
      <c r="D34" s="193"/>
      <c r="E34" s="191"/>
      <c r="F34" s="192"/>
      <c r="G34" s="192"/>
      <c r="H34" s="160"/>
      <c r="I34" s="16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91"/>
      <c r="B36" s="192"/>
      <c r="C36" s="192"/>
      <c r="D36" s="193"/>
      <c r="E36" s="191"/>
      <c r="F36" s="192"/>
      <c r="G36" s="192"/>
      <c r="H36" s="160"/>
      <c r="I36" s="161"/>
      <c r="J36" s="10"/>
      <c r="K36" s="10"/>
      <c r="L36" s="10"/>
    </row>
    <row r="37" spans="1:12" ht="12.75">
      <c r="A37" s="101"/>
      <c r="B37" s="30"/>
      <c r="C37" s="198"/>
      <c r="D37" s="199"/>
      <c r="E37" s="16"/>
      <c r="F37" s="198"/>
      <c r="G37" s="199"/>
      <c r="H37" s="16"/>
      <c r="I37" s="93"/>
      <c r="J37" s="10"/>
      <c r="K37" s="10"/>
      <c r="L37" s="10"/>
    </row>
    <row r="38" spans="1:12" ht="12.75">
      <c r="A38" s="191"/>
      <c r="B38" s="192"/>
      <c r="C38" s="192"/>
      <c r="D38" s="193"/>
      <c r="E38" s="191"/>
      <c r="F38" s="192"/>
      <c r="G38" s="192"/>
      <c r="H38" s="160"/>
      <c r="I38" s="16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91"/>
      <c r="B40" s="192"/>
      <c r="C40" s="192"/>
      <c r="D40" s="193"/>
      <c r="E40" s="191"/>
      <c r="F40" s="192"/>
      <c r="G40" s="192"/>
      <c r="H40" s="160"/>
      <c r="I40" s="16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7" t="s">
        <v>267</v>
      </c>
      <c r="B44" s="207"/>
      <c r="C44" s="160"/>
      <c r="D44" s="161"/>
      <c r="E44" s="26"/>
      <c r="F44" s="172"/>
      <c r="G44" s="192"/>
      <c r="H44" s="192"/>
      <c r="I44" s="193"/>
      <c r="J44" s="10"/>
      <c r="K44" s="10"/>
      <c r="L44" s="10"/>
    </row>
    <row r="45" spans="1:12" ht="12.75">
      <c r="A45" s="101"/>
      <c r="B45" s="30"/>
      <c r="C45" s="198"/>
      <c r="D45" s="199"/>
      <c r="E45" s="16"/>
      <c r="F45" s="198"/>
      <c r="G45" s="200"/>
      <c r="H45" s="35"/>
      <c r="I45" s="105"/>
      <c r="J45" s="10"/>
      <c r="K45" s="10"/>
      <c r="L45" s="10"/>
    </row>
    <row r="46" spans="1:12" ht="12.75">
      <c r="A46" s="157" t="s">
        <v>268</v>
      </c>
      <c r="B46" s="207"/>
      <c r="C46" s="172" t="s">
        <v>359</v>
      </c>
      <c r="D46" s="201"/>
      <c r="E46" s="201"/>
      <c r="F46" s="201"/>
      <c r="G46" s="201"/>
      <c r="H46" s="201"/>
      <c r="I46" s="202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7" t="s">
        <v>270</v>
      </c>
      <c r="B48" s="207"/>
      <c r="C48" s="208" t="s">
        <v>332</v>
      </c>
      <c r="D48" s="209"/>
      <c r="E48" s="210"/>
      <c r="F48" s="16"/>
      <c r="G48" s="50" t="s">
        <v>271</v>
      </c>
      <c r="H48" s="208" t="s">
        <v>333</v>
      </c>
      <c r="I48" s="210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7" t="s">
        <v>257</v>
      </c>
      <c r="B50" s="207"/>
      <c r="C50" s="213" t="s">
        <v>365</v>
      </c>
      <c r="D50" s="209"/>
      <c r="E50" s="209"/>
      <c r="F50" s="209"/>
      <c r="G50" s="209"/>
      <c r="H50" s="209"/>
      <c r="I50" s="210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8" t="s">
        <v>272</v>
      </c>
      <c r="B52" s="169"/>
      <c r="C52" s="208" t="s">
        <v>360</v>
      </c>
      <c r="D52" s="209"/>
      <c r="E52" s="209"/>
      <c r="F52" s="209"/>
      <c r="G52" s="209"/>
      <c r="H52" s="209"/>
      <c r="I52" s="174"/>
      <c r="J52" s="10"/>
      <c r="K52" s="10"/>
      <c r="L52" s="10"/>
    </row>
    <row r="53" spans="1:12" ht="12.75">
      <c r="A53" s="106"/>
      <c r="B53" s="20"/>
      <c r="C53" s="203" t="s">
        <v>273</v>
      </c>
      <c r="D53" s="203"/>
      <c r="E53" s="203"/>
      <c r="F53" s="203"/>
      <c r="G53" s="203"/>
      <c r="H53" s="20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14" t="s">
        <v>274</v>
      </c>
      <c r="C55" s="215"/>
      <c r="D55" s="215"/>
      <c r="E55" s="215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216" t="s">
        <v>305</v>
      </c>
      <c r="C56" s="217"/>
      <c r="D56" s="217"/>
      <c r="E56" s="217"/>
      <c r="F56" s="217"/>
      <c r="G56" s="217"/>
      <c r="H56" s="217"/>
      <c r="I56" s="218"/>
      <c r="J56" s="10"/>
      <c r="K56" s="10"/>
      <c r="L56" s="10"/>
    </row>
    <row r="57" spans="1:12" ht="12.75">
      <c r="A57" s="106"/>
      <c r="B57" s="216" t="s">
        <v>306</v>
      </c>
      <c r="C57" s="217"/>
      <c r="D57" s="217"/>
      <c r="E57" s="217"/>
      <c r="F57" s="217"/>
      <c r="G57" s="217"/>
      <c r="H57" s="217"/>
      <c r="I57" s="108"/>
      <c r="J57" s="10"/>
      <c r="K57" s="10"/>
      <c r="L57" s="10"/>
    </row>
    <row r="58" spans="1:12" ht="12.75">
      <c r="A58" s="106"/>
      <c r="B58" s="216" t="s">
        <v>307</v>
      </c>
      <c r="C58" s="217"/>
      <c r="D58" s="217"/>
      <c r="E58" s="217"/>
      <c r="F58" s="217"/>
      <c r="G58" s="217"/>
      <c r="H58" s="217"/>
      <c r="I58" s="218"/>
      <c r="J58" s="10"/>
      <c r="K58" s="10"/>
      <c r="L58" s="10"/>
    </row>
    <row r="59" spans="1:12" ht="12.75">
      <c r="A59" s="106"/>
      <c r="B59" s="216" t="s">
        <v>308</v>
      </c>
      <c r="C59" s="217"/>
      <c r="D59" s="217"/>
      <c r="E59" s="217"/>
      <c r="F59" s="217"/>
      <c r="G59" s="217"/>
      <c r="H59" s="217"/>
      <c r="I59" s="21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204" t="s">
        <v>277</v>
      </c>
      <c r="H62" s="205"/>
      <c r="I62" s="20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11"/>
      <c r="H63" s="21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iserka.klaric@hr.lactalis.com"/>
  </hyperlink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="110" zoomScaleNormal="110" zoomScaleSheetLayoutView="110" zoomScalePageLayoutView="0" workbookViewId="0" topLeftCell="A88">
      <selection activeCell="A122" sqref="A122:IV122"/>
    </sheetView>
  </sheetViews>
  <sheetFormatPr defaultColWidth="9.140625" defaultRowHeight="12.75"/>
  <cols>
    <col min="1" max="5" width="9.140625" style="51" customWidth="1"/>
    <col min="6" max="9" width="8.7109375" style="51" customWidth="1"/>
    <col min="10" max="11" width="12.7109375" style="51" customWidth="1"/>
    <col min="12" max="12" width="12.8515625" style="51" bestFit="1" customWidth="1"/>
    <col min="13" max="13" width="12.7109375" style="51" bestFit="1" customWidth="1"/>
    <col min="14" max="16384" width="9.140625" style="51" customWidth="1"/>
  </cols>
  <sheetData>
    <row r="1" spans="1:11" ht="12.75" customHeight="1">
      <c r="A1" s="256" t="s">
        <v>153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374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8" t="s">
        <v>321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2.5">
      <c r="A4" s="261" t="s">
        <v>59</v>
      </c>
      <c r="B4" s="262"/>
      <c r="C4" s="262"/>
      <c r="D4" s="262"/>
      <c r="E4" s="262"/>
      <c r="F4" s="262"/>
      <c r="G4" s="262"/>
      <c r="H4" s="263"/>
      <c r="I4" s="57" t="s">
        <v>278</v>
      </c>
      <c r="J4" s="58" t="s">
        <v>317</v>
      </c>
      <c r="K4" s="59" t="s">
        <v>318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6">
        <v>2</v>
      </c>
      <c r="J5" s="55">
        <v>3</v>
      </c>
      <c r="K5" s="55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28" t="s">
        <v>60</v>
      </c>
      <c r="B7" s="229"/>
      <c r="C7" s="229"/>
      <c r="D7" s="229"/>
      <c r="E7" s="229"/>
      <c r="F7" s="229"/>
      <c r="G7" s="229"/>
      <c r="H7" s="246"/>
      <c r="I7" s="3">
        <v>1</v>
      </c>
      <c r="J7" s="6"/>
      <c r="K7" s="6"/>
    </row>
    <row r="8" spans="1:15" ht="12.75">
      <c r="A8" s="235" t="s">
        <v>13</v>
      </c>
      <c r="B8" s="236"/>
      <c r="C8" s="236"/>
      <c r="D8" s="236"/>
      <c r="E8" s="236"/>
      <c r="F8" s="236"/>
      <c r="G8" s="236"/>
      <c r="H8" s="237"/>
      <c r="I8" s="1">
        <v>2</v>
      </c>
      <c r="J8" s="126">
        <f>J9+J16+J26+J35+J39</f>
        <v>1215305231</v>
      </c>
      <c r="K8" s="126">
        <f>K9+K16+K26+K35+K39</f>
        <v>1178169144</v>
      </c>
      <c r="L8" s="127"/>
      <c r="M8" s="127"/>
      <c r="N8" s="127"/>
      <c r="O8" s="127"/>
    </row>
    <row r="9" spans="1:15" ht="12.75">
      <c r="A9" s="235" t="s">
        <v>205</v>
      </c>
      <c r="B9" s="236"/>
      <c r="C9" s="236"/>
      <c r="D9" s="236"/>
      <c r="E9" s="236"/>
      <c r="F9" s="236"/>
      <c r="G9" s="236"/>
      <c r="H9" s="237"/>
      <c r="I9" s="1">
        <v>3</v>
      </c>
      <c r="J9" s="126">
        <f>SUM(J10:J15)</f>
        <v>2509633</v>
      </c>
      <c r="K9" s="126">
        <f>SUM(K10:K15)</f>
        <v>3496677</v>
      </c>
      <c r="L9" s="127"/>
      <c r="M9" s="127"/>
      <c r="N9" s="127"/>
      <c r="O9" s="127"/>
    </row>
    <row r="10" spans="1:15" ht="12.75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/>
      <c r="K10" s="7"/>
      <c r="L10" s="127"/>
      <c r="M10" s="127"/>
      <c r="N10" s="127"/>
      <c r="O10" s="127"/>
    </row>
    <row r="11" spans="1:15" ht="12.75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2391907</v>
      </c>
      <c r="K11" s="7">
        <v>2903082</v>
      </c>
      <c r="L11" s="127"/>
      <c r="M11" s="127"/>
      <c r="N11" s="127"/>
      <c r="O11" s="127"/>
    </row>
    <row r="12" spans="1:15" ht="12.75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/>
      <c r="K12" s="7"/>
      <c r="L12" s="127"/>
      <c r="M12" s="127"/>
      <c r="N12" s="127"/>
      <c r="O12" s="127"/>
    </row>
    <row r="13" spans="1:15" ht="12.75">
      <c r="A13" s="232" t="s">
        <v>208</v>
      </c>
      <c r="B13" s="233"/>
      <c r="C13" s="233"/>
      <c r="D13" s="233"/>
      <c r="E13" s="233"/>
      <c r="F13" s="233"/>
      <c r="G13" s="233"/>
      <c r="H13" s="234"/>
      <c r="I13" s="1">
        <v>7</v>
      </c>
      <c r="J13" s="7"/>
      <c r="K13" s="7"/>
      <c r="L13" s="127"/>
      <c r="M13" s="127"/>
      <c r="N13" s="127"/>
      <c r="O13" s="127"/>
    </row>
    <row r="14" spans="1:15" ht="12.75">
      <c r="A14" s="232" t="s">
        <v>209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117726</v>
      </c>
      <c r="K14" s="7">
        <v>593595</v>
      </c>
      <c r="L14" s="127"/>
      <c r="M14" s="127"/>
      <c r="N14" s="127"/>
      <c r="O14" s="127"/>
    </row>
    <row r="15" spans="1:15" ht="12.75">
      <c r="A15" s="232" t="s">
        <v>210</v>
      </c>
      <c r="B15" s="233"/>
      <c r="C15" s="233"/>
      <c r="D15" s="233"/>
      <c r="E15" s="233"/>
      <c r="F15" s="233"/>
      <c r="G15" s="233"/>
      <c r="H15" s="234"/>
      <c r="I15" s="1">
        <v>9</v>
      </c>
      <c r="J15" s="7"/>
      <c r="K15" s="7"/>
      <c r="L15" s="127"/>
      <c r="M15" s="127"/>
      <c r="N15" s="127"/>
      <c r="O15" s="127"/>
    </row>
    <row r="16" spans="1:15" ht="12.75">
      <c r="A16" s="235" t="s">
        <v>206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26">
        <f>SUM(J17:J25)</f>
        <v>287622000</v>
      </c>
      <c r="K16" s="126">
        <f>SUM(K17:K25)</f>
        <v>289748294</v>
      </c>
      <c r="L16" s="127"/>
      <c r="M16" s="127"/>
      <c r="N16" s="127"/>
      <c r="O16" s="127"/>
    </row>
    <row r="17" spans="1:15" ht="12.75">
      <c r="A17" s="232" t="s">
        <v>211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14130919</v>
      </c>
      <c r="K17" s="7">
        <v>14130919</v>
      </c>
      <c r="L17" s="127"/>
      <c r="M17" s="127"/>
      <c r="N17" s="127"/>
      <c r="O17" s="127"/>
    </row>
    <row r="18" spans="1:15" ht="12.75">
      <c r="A18" s="232" t="s">
        <v>247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154283092</v>
      </c>
      <c r="K18" s="7">
        <v>153447414</v>
      </c>
      <c r="L18" s="127"/>
      <c r="M18" s="127"/>
      <c r="N18" s="127"/>
      <c r="O18" s="127"/>
    </row>
    <row r="19" spans="1:15" ht="12.75">
      <c r="A19" s="232" t="s">
        <v>212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95573064</v>
      </c>
      <c r="K19" s="7">
        <v>91193067</v>
      </c>
      <c r="L19" s="127"/>
      <c r="M19" s="127"/>
      <c r="N19" s="127"/>
      <c r="O19" s="127"/>
    </row>
    <row r="20" spans="1:15" ht="12.75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11727173</v>
      </c>
      <c r="K20" s="7">
        <v>19748909</v>
      </c>
      <c r="L20" s="127"/>
      <c r="M20" s="127"/>
      <c r="N20" s="127"/>
      <c r="O20" s="127"/>
    </row>
    <row r="21" spans="1:15" ht="12.75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/>
      <c r="K21" s="7"/>
      <c r="L21" s="127"/>
      <c r="M21" s="127"/>
      <c r="N21" s="127"/>
      <c r="O21" s="127"/>
    </row>
    <row r="22" spans="1:15" ht="12.75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515382</v>
      </c>
      <c r="K22" s="7">
        <v>249535</v>
      </c>
      <c r="L22" s="127"/>
      <c r="M22" s="127"/>
      <c r="N22" s="127"/>
      <c r="O22" s="127"/>
    </row>
    <row r="23" spans="1:15" ht="12.75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10524576</v>
      </c>
      <c r="K23" s="7">
        <v>10133235</v>
      </c>
      <c r="L23" s="127"/>
      <c r="M23" s="127"/>
      <c r="N23" s="127"/>
      <c r="O23" s="127"/>
    </row>
    <row r="24" spans="1:15" ht="12.75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>
        <v>761498</v>
      </c>
      <c r="K24" s="7">
        <v>761498</v>
      </c>
      <c r="L24" s="127"/>
      <c r="M24" s="127"/>
      <c r="N24" s="127"/>
      <c r="O24" s="127"/>
    </row>
    <row r="25" spans="1:15" ht="12.75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106296</v>
      </c>
      <c r="K25" s="7">
        <v>83717</v>
      </c>
      <c r="L25" s="127"/>
      <c r="M25" s="127"/>
      <c r="N25" s="127"/>
      <c r="O25" s="127"/>
    </row>
    <row r="26" spans="1:15" ht="12.75">
      <c r="A26" s="235" t="s">
        <v>190</v>
      </c>
      <c r="B26" s="236"/>
      <c r="C26" s="236"/>
      <c r="D26" s="236"/>
      <c r="E26" s="236"/>
      <c r="F26" s="236"/>
      <c r="G26" s="236"/>
      <c r="H26" s="237"/>
      <c r="I26" s="1">
        <v>20</v>
      </c>
      <c r="J26" s="126">
        <f>SUM(J27:J34)</f>
        <v>924375303</v>
      </c>
      <c r="K26" s="126">
        <f>SUM(K27:K34)</f>
        <v>882489076</v>
      </c>
      <c r="L26" s="127"/>
      <c r="M26" s="127"/>
      <c r="N26" s="127"/>
      <c r="O26" s="127"/>
    </row>
    <row r="27" spans="1:15" ht="12.75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835249225</v>
      </c>
      <c r="K27" s="7">
        <v>848617677</v>
      </c>
      <c r="L27" s="127"/>
      <c r="M27" s="127"/>
      <c r="N27" s="127"/>
      <c r="O27" s="127"/>
    </row>
    <row r="28" spans="1:15" ht="12.75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>
        <v>87670364</v>
      </c>
      <c r="K28" s="7">
        <v>33060060</v>
      </c>
      <c r="L28" s="127"/>
      <c r="M28" s="127"/>
      <c r="N28" s="127"/>
      <c r="O28" s="127"/>
    </row>
    <row r="29" spans="1:15" ht="12.75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/>
      <c r="K29" s="7"/>
      <c r="L29" s="127"/>
      <c r="M29" s="127"/>
      <c r="N29" s="127"/>
      <c r="O29" s="127"/>
    </row>
    <row r="30" spans="1:15" ht="12.75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/>
      <c r="K30" s="7"/>
      <c r="L30" s="127"/>
      <c r="M30" s="127"/>
      <c r="N30" s="127"/>
      <c r="O30" s="127"/>
    </row>
    <row r="31" spans="1:15" ht="12.75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127411</v>
      </c>
      <c r="K31" s="7">
        <v>124309</v>
      </c>
      <c r="L31" s="127"/>
      <c r="M31" s="127"/>
      <c r="N31" s="127"/>
      <c r="O31" s="127"/>
    </row>
    <row r="32" spans="1:15" ht="12.75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1228303</v>
      </c>
      <c r="K32" s="7">
        <v>587030</v>
      </c>
      <c r="L32" s="127"/>
      <c r="M32" s="127"/>
      <c r="N32" s="127"/>
      <c r="O32" s="127"/>
    </row>
    <row r="33" spans="1:15" ht="12.75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100000</v>
      </c>
      <c r="K33" s="7">
        <v>100000</v>
      </c>
      <c r="L33" s="127"/>
      <c r="M33" s="127"/>
      <c r="N33" s="127"/>
      <c r="O33" s="127"/>
    </row>
    <row r="34" spans="1:15" ht="12.75">
      <c r="A34" s="232" t="s">
        <v>183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/>
      <c r="K34" s="7"/>
      <c r="L34" s="127"/>
      <c r="M34" s="127"/>
      <c r="N34" s="127"/>
      <c r="O34" s="127"/>
    </row>
    <row r="35" spans="1:15" ht="12.75">
      <c r="A35" s="235" t="s">
        <v>184</v>
      </c>
      <c r="B35" s="236"/>
      <c r="C35" s="236"/>
      <c r="D35" s="236"/>
      <c r="E35" s="236"/>
      <c r="F35" s="236"/>
      <c r="G35" s="236"/>
      <c r="H35" s="237"/>
      <c r="I35" s="1">
        <v>29</v>
      </c>
      <c r="J35" s="126"/>
      <c r="K35" s="7"/>
      <c r="L35" s="127"/>
      <c r="M35" s="127"/>
      <c r="N35" s="127"/>
      <c r="O35" s="127"/>
    </row>
    <row r="36" spans="1:15" ht="12.75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/>
      <c r="K36" s="7"/>
      <c r="L36" s="127"/>
      <c r="M36" s="127"/>
      <c r="N36" s="127"/>
      <c r="O36" s="127"/>
    </row>
    <row r="37" spans="1:15" ht="12.75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/>
      <c r="K37" s="7"/>
      <c r="L37" s="127"/>
      <c r="M37" s="127"/>
      <c r="N37" s="127"/>
      <c r="O37" s="127"/>
    </row>
    <row r="38" spans="1:15" ht="12.75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/>
      <c r="K38" s="7"/>
      <c r="L38" s="127"/>
      <c r="M38" s="127"/>
      <c r="N38" s="127"/>
      <c r="O38" s="127"/>
    </row>
    <row r="39" spans="1:15" ht="12.75">
      <c r="A39" s="232" t="s">
        <v>185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>
        <v>798295</v>
      </c>
      <c r="K39" s="7">
        <v>2435097</v>
      </c>
      <c r="L39" s="127"/>
      <c r="M39" s="127"/>
      <c r="N39" s="127"/>
      <c r="O39" s="127"/>
    </row>
    <row r="40" spans="1:15" ht="12.75">
      <c r="A40" s="235" t="s">
        <v>240</v>
      </c>
      <c r="B40" s="236"/>
      <c r="C40" s="236"/>
      <c r="D40" s="236"/>
      <c r="E40" s="236"/>
      <c r="F40" s="236"/>
      <c r="G40" s="236"/>
      <c r="H40" s="237"/>
      <c r="I40" s="1">
        <v>34</v>
      </c>
      <c r="J40" s="126">
        <f>J41+J49+J56+J64</f>
        <v>564629153</v>
      </c>
      <c r="K40" s="126">
        <f>K41+K49+K56+K64</f>
        <v>548712961</v>
      </c>
      <c r="L40" s="127"/>
      <c r="M40" s="127"/>
      <c r="N40" s="127"/>
      <c r="O40" s="127"/>
    </row>
    <row r="41" spans="1:15" ht="12.75">
      <c r="A41" s="235" t="s">
        <v>100</v>
      </c>
      <c r="B41" s="236"/>
      <c r="C41" s="236"/>
      <c r="D41" s="236"/>
      <c r="E41" s="236"/>
      <c r="F41" s="236"/>
      <c r="G41" s="236"/>
      <c r="H41" s="237"/>
      <c r="I41" s="1">
        <v>35</v>
      </c>
      <c r="J41" s="126">
        <f>SUM(J42:J48)</f>
        <v>114449561</v>
      </c>
      <c r="K41" s="126">
        <f>SUM(K42:K48)</f>
        <v>118504937</v>
      </c>
      <c r="L41" s="127"/>
      <c r="M41" s="127"/>
      <c r="N41" s="127"/>
      <c r="O41" s="127"/>
    </row>
    <row r="42" spans="1:15" ht="12.75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46099702</v>
      </c>
      <c r="K42" s="7">
        <v>44599546</v>
      </c>
      <c r="L42" s="127"/>
      <c r="M42" s="127"/>
      <c r="N42" s="127"/>
      <c r="O42" s="127"/>
    </row>
    <row r="43" spans="1:15" ht="12.75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24472219</v>
      </c>
      <c r="K43" s="7">
        <v>23280257</v>
      </c>
      <c r="L43" s="127"/>
      <c r="M43" s="127"/>
      <c r="N43" s="127"/>
      <c r="O43" s="127"/>
    </row>
    <row r="44" spans="1:15" ht="12.75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34608332</v>
      </c>
      <c r="K44" s="7">
        <v>37630409</v>
      </c>
      <c r="L44" s="127"/>
      <c r="M44" s="127"/>
      <c r="N44" s="127"/>
      <c r="O44" s="127"/>
    </row>
    <row r="45" spans="1:15" ht="12.75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8966055</v>
      </c>
      <c r="K45" s="7">
        <v>12025073</v>
      </c>
      <c r="L45" s="127"/>
      <c r="M45" s="127"/>
      <c r="N45" s="127"/>
      <c r="O45" s="127"/>
    </row>
    <row r="46" spans="1:15" ht="12.75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227393</v>
      </c>
      <c r="K46" s="7">
        <v>893792</v>
      </c>
      <c r="L46" s="127"/>
      <c r="M46" s="127"/>
      <c r="N46" s="127"/>
      <c r="O46" s="127"/>
    </row>
    <row r="47" spans="1:15" ht="12.75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75860</v>
      </c>
      <c r="K47" s="7">
        <v>75860</v>
      </c>
      <c r="L47" s="127"/>
      <c r="M47" s="127"/>
      <c r="N47" s="127"/>
      <c r="O47" s="127"/>
    </row>
    <row r="48" spans="1:15" ht="12.75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/>
      <c r="K48" s="7"/>
      <c r="L48" s="127"/>
      <c r="M48" s="127"/>
      <c r="N48" s="127"/>
      <c r="O48" s="127"/>
    </row>
    <row r="49" spans="1:15" ht="12.75">
      <c r="A49" s="235" t="s">
        <v>101</v>
      </c>
      <c r="B49" s="236"/>
      <c r="C49" s="236"/>
      <c r="D49" s="236"/>
      <c r="E49" s="236"/>
      <c r="F49" s="236"/>
      <c r="G49" s="236"/>
      <c r="H49" s="237"/>
      <c r="I49" s="1">
        <v>43</v>
      </c>
      <c r="J49" s="126">
        <f>SUM(J50:J55)</f>
        <v>339118358</v>
      </c>
      <c r="K49" s="126">
        <f>SUM(K50:K55)</f>
        <v>270390804</v>
      </c>
      <c r="L49" s="127"/>
      <c r="M49" s="127"/>
      <c r="N49" s="127"/>
      <c r="O49" s="127"/>
    </row>
    <row r="50" spans="1:15" ht="12.75">
      <c r="A50" s="232" t="s">
        <v>200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>
        <v>72907277</v>
      </c>
      <c r="K50" s="7">
        <v>68201865</v>
      </c>
      <c r="L50" s="127"/>
      <c r="M50" s="127"/>
      <c r="N50" s="127"/>
      <c r="O50" s="127"/>
    </row>
    <row r="51" spans="1:15" ht="12.75">
      <c r="A51" s="232" t="s">
        <v>201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256530818</v>
      </c>
      <c r="K51" s="7">
        <v>192579327</v>
      </c>
      <c r="L51" s="127"/>
      <c r="M51" s="127"/>
      <c r="N51" s="127"/>
      <c r="O51" s="127"/>
    </row>
    <row r="52" spans="1:15" ht="12.75">
      <c r="A52" s="232" t="s">
        <v>202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/>
      <c r="K52" s="7"/>
      <c r="L52" s="127"/>
      <c r="M52" s="127"/>
      <c r="N52" s="127"/>
      <c r="O52" s="127"/>
    </row>
    <row r="53" spans="1:15" ht="12.75">
      <c r="A53" s="232" t="s">
        <v>203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6608</v>
      </c>
      <c r="K53" s="7">
        <v>29611</v>
      </c>
      <c r="L53" s="127"/>
      <c r="M53" s="127"/>
      <c r="N53" s="127"/>
      <c r="O53" s="127"/>
    </row>
    <row r="54" spans="1:15" ht="12.75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1055387</v>
      </c>
      <c r="K54" s="7">
        <v>2547313</v>
      </c>
      <c r="L54" s="127"/>
      <c r="M54" s="127"/>
      <c r="N54" s="127"/>
      <c r="O54" s="127"/>
    </row>
    <row r="55" spans="1:15" ht="12.75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f>4948405+3669863</f>
        <v>8618268</v>
      </c>
      <c r="K55" s="7">
        <v>7032688</v>
      </c>
      <c r="L55" s="127"/>
      <c r="M55" s="127"/>
      <c r="N55" s="127"/>
      <c r="O55" s="127"/>
    </row>
    <row r="56" spans="1:15" ht="12.75">
      <c r="A56" s="235" t="s">
        <v>102</v>
      </c>
      <c r="B56" s="236"/>
      <c r="C56" s="236"/>
      <c r="D56" s="236"/>
      <c r="E56" s="236"/>
      <c r="F56" s="236"/>
      <c r="G56" s="236"/>
      <c r="H56" s="237"/>
      <c r="I56" s="1">
        <v>50</v>
      </c>
      <c r="J56" s="126">
        <f>SUM(J57:J63)</f>
        <v>22646382</v>
      </c>
      <c r="K56" s="126">
        <f>SUM(K57:K63)</f>
        <v>43533470</v>
      </c>
      <c r="L56" s="127"/>
      <c r="M56" s="127"/>
      <c r="N56" s="127"/>
      <c r="O56" s="127"/>
    </row>
    <row r="57" spans="1:15" ht="12.75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/>
      <c r="K57" s="7"/>
      <c r="L57" s="127"/>
      <c r="M57" s="127"/>
      <c r="N57" s="127"/>
      <c r="O57" s="127"/>
    </row>
    <row r="58" spans="1:15" ht="12.75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/>
      <c r="K58" s="7">
        <v>34562790</v>
      </c>
      <c r="L58" s="127"/>
      <c r="M58" s="127"/>
      <c r="N58" s="127"/>
      <c r="O58" s="127"/>
    </row>
    <row r="59" spans="1:15" ht="12.75">
      <c r="A59" s="232" t="s">
        <v>242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/>
      <c r="K59" s="7"/>
      <c r="L59" s="127"/>
      <c r="M59" s="127"/>
      <c r="N59" s="127"/>
      <c r="O59" s="127"/>
    </row>
    <row r="60" spans="1:15" ht="12.75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/>
      <c r="K60" s="7"/>
      <c r="L60" s="127"/>
      <c r="M60" s="127"/>
      <c r="N60" s="127"/>
      <c r="O60" s="127"/>
    </row>
    <row r="61" spans="1:15" ht="12.75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/>
      <c r="K61" s="7"/>
      <c r="L61" s="127"/>
      <c r="M61" s="127"/>
      <c r="N61" s="127"/>
      <c r="O61" s="127"/>
    </row>
    <row r="62" spans="1:15" ht="12.75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22646382</v>
      </c>
      <c r="K62" s="7">
        <v>8970680</v>
      </c>
      <c r="L62" s="127"/>
      <c r="M62" s="127"/>
      <c r="N62" s="127"/>
      <c r="O62" s="127"/>
    </row>
    <row r="63" spans="1:15" ht="12.75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/>
      <c r="K63" s="7"/>
      <c r="L63" s="127"/>
      <c r="M63" s="127"/>
      <c r="N63" s="127"/>
      <c r="O63" s="127"/>
    </row>
    <row r="64" spans="1:15" ht="12.75">
      <c r="A64" s="235" t="s">
        <v>207</v>
      </c>
      <c r="B64" s="236"/>
      <c r="C64" s="236"/>
      <c r="D64" s="236"/>
      <c r="E64" s="236"/>
      <c r="F64" s="236"/>
      <c r="G64" s="236"/>
      <c r="H64" s="237"/>
      <c r="I64" s="1">
        <v>58</v>
      </c>
      <c r="J64" s="7">
        <v>88414852</v>
      </c>
      <c r="K64" s="7">
        <v>116283750</v>
      </c>
      <c r="L64" s="127"/>
      <c r="M64" s="127"/>
      <c r="N64" s="127"/>
      <c r="O64" s="127"/>
    </row>
    <row r="65" spans="1:15" ht="12.75">
      <c r="A65" s="235" t="s">
        <v>56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>
        <f>3669863-3669863</f>
        <v>0</v>
      </c>
      <c r="K65" s="7"/>
      <c r="L65" s="127"/>
      <c r="M65" s="127"/>
      <c r="N65" s="127"/>
      <c r="O65" s="127"/>
    </row>
    <row r="66" spans="1:15" ht="12.75">
      <c r="A66" s="235" t="s">
        <v>241</v>
      </c>
      <c r="B66" s="236"/>
      <c r="C66" s="236"/>
      <c r="D66" s="236"/>
      <c r="E66" s="236"/>
      <c r="F66" s="236"/>
      <c r="G66" s="236"/>
      <c r="H66" s="237"/>
      <c r="I66" s="1">
        <v>60</v>
      </c>
      <c r="J66" s="126">
        <f>J7+J8+J40+J65</f>
        <v>1779934384</v>
      </c>
      <c r="K66" s="126">
        <f>K7+K8+K40+K65</f>
        <v>1726882105</v>
      </c>
      <c r="L66" s="127"/>
      <c r="M66" s="127"/>
      <c r="N66" s="127"/>
      <c r="O66" s="127"/>
    </row>
    <row r="67" spans="1:15" ht="12.75">
      <c r="A67" s="247" t="s">
        <v>91</v>
      </c>
      <c r="B67" s="248"/>
      <c r="C67" s="248"/>
      <c r="D67" s="248"/>
      <c r="E67" s="248"/>
      <c r="F67" s="248"/>
      <c r="G67" s="248"/>
      <c r="H67" s="249"/>
      <c r="I67" s="4">
        <v>61</v>
      </c>
      <c r="J67" s="8"/>
      <c r="K67" s="8"/>
      <c r="L67" s="127"/>
      <c r="M67" s="127"/>
      <c r="N67" s="127"/>
      <c r="O67" s="127"/>
    </row>
    <row r="68" spans="1:15" ht="12.75">
      <c r="A68" s="224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  <c r="L68" s="127"/>
      <c r="M68" s="127"/>
      <c r="N68" s="127"/>
      <c r="O68" s="127"/>
    </row>
    <row r="69" spans="1:15" ht="12.75">
      <c r="A69" s="228" t="s">
        <v>191</v>
      </c>
      <c r="B69" s="229"/>
      <c r="C69" s="229"/>
      <c r="D69" s="229"/>
      <c r="E69" s="229"/>
      <c r="F69" s="229"/>
      <c r="G69" s="229"/>
      <c r="H69" s="246"/>
      <c r="I69" s="3">
        <v>62</v>
      </c>
      <c r="J69" s="53">
        <f>J70+J71+J72+J78+J79+J82+J85</f>
        <v>1377357275</v>
      </c>
      <c r="K69" s="53">
        <f>K70+K71+K72+K78+K79+K82+K85</f>
        <v>1417698272</v>
      </c>
      <c r="L69" s="127"/>
      <c r="M69" s="127"/>
      <c r="N69" s="127"/>
      <c r="O69" s="127"/>
    </row>
    <row r="70" spans="1:15" ht="12.75">
      <c r="A70" s="232" t="s">
        <v>141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300000000</v>
      </c>
      <c r="K70" s="7">
        <v>300000000</v>
      </c>
      <c r="L70" s="127"/>
      <c r="M70" s="127"/>
      <c r="N70" s="127"/>
      <c r="O70" s="127"/>
    </row>
    <row r="71" spans="1:15" ht="12.75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/>
      <c r="K71" s="7"/>
      <c r="L71" s="127"/>
      <c r="M71" s="127"/>
      <c r="N71" s="127"/>
      <c r="O71" s="127"/>
    </row>
    <row r="72" spans="1:15" ht="12.75">
      <c r="A72" s="232" t="s">
        <v>143</v>
      </c>
      <c r="B72" s="233"/>
      <c r="C72" s="233"/>
      <c r="D72" s="233"/>
      <c r="E72" s="233"/>
      <c r="F72" s="233"/>
      <c r="G72" s="233"/>
      <c r="H72" s="234"/>
      <c r="I72" s="1">
        <v>65</v>
      </c>
      <c r="J72" s="52">
        <f>J73+J74-J75+J76+J77</f>
        <v>15000000</v>
      </c>
      <c r="K72" s="52">
        <f>K73+K74-K75+K76+K77</f>
        <v>15000000</v>
      </c>
      <c r="L72" s="127"/>
      <c r="M72" s="127"/>
      <c r="N72" s="127"/>
      <c r="O72" s="127"/>
    </row>
    <row r="73" spans="1:15" ht="12.75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15000000</v>
      </c>
      <c r="K73" s="7">
        <v>15000000</v>
      </c>
      <c r="L73" s="127"/>
      <c r="M73" s="127"/>
      <c r="N73" s="127"/>
      <c r="O73" s="127"/>
    </row>
    <row r="74" spans="1:15" ht="12.75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86680</v>
      </c>
      <c r="K74" s="7">
        <v>86680</v>
      </c>
      <c r="L74" s="127"/>
      <c r="M74" s="127"/>
      <c r="N74" s="127"/>
      <c r="O74" s="127"/>
    </row>
    <row r="75" spans="1:15" ht="12.75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86680</v>
      </c>
      <c r="K75" s="7">
        <v>86680</v>
      </c>
      <c r="L75" s="127"/>
      <c r="M75" s="127"/>
      <c r="N75" s="127"/>
      <c r="O75" s="127"/>
    </row>
    <row r="76" spans="1:15" ht="12.75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/>
      <c r="K76" s="7"/>
      <c r="L76" s="127"/>
      <c r="M76" s="127"/>
      <c r="N76" s="127"/>
      <c r="O76" s="127"/>
    </row>
    <row r="77" spans="1:15" ht="12.75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/>
      <c r="K77" s="7"/>
      <c r="L77" s="127"/>
      <c r="M77" s="127"/>
      <c r="N77" s="127"/>
      <c r="O77" s="127"/>
    </row>
    <row r="78" spans="1:15" ht="12.75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/>
      <c r="K78" s="7"/>
      <c r="L78" s="127"/>
      <c r="M78" s="127"/>
      <c r="N78" s="127"/>
      <c r="O78" s="127"/>
    </row>
    <row r="79" spans="1:15" ht="12.75">
      <c r="A79" s="232" t="s">
        <v>238</v>
      </c>
      <c r="B79" s="233"/>
      <c r="C79" s="233"/>
      <c r="D79" s="233"/>
      <c r="E79" s="233"/>
      <c r="F79" s="233"/>
      <c r="G79" s="233"/>
      <c r="H79" s="234"/>
      <c r="I79" s="1">
        <v>72</v>
      </c>
      <c r="J79" s="52">
        <f>J80-J81</f>
        <v>918882659</v>
      </c>
      <c r="K79" s="52">
        <f>K80-K81</f>
        <v>1062357275</v>
      </c>
      <c r="L79" s="127"/>
      <c r="M79" s="127"/>
      <c r="N79" s="127"/>
      <c r="O79" s="127"/>
    </row>
    <row r="80" spans="1:15" ht="12.75">
      <c r="A80" s="243" t="s">
        <v>169</v>
      </c>
      <c r="B80" s="244"/>
      <c r="C80" s="244"/>
      <c r="D80" s="244"/>
      <c r="E80" s="244"/>
      <c r="F80" s="244"/>
      <c r="G80" s="244"/>
      <c r="H80" s="245"/>
      <c r="I80" s="1">
        <v>73</v>
      </c>
      <c r="J80" s="7">
        <v>918882659</v>
      </c>
      <c r="K80" s="7">
        <v>1062357275</v>
      </c>
      <c r="L80" s="127"/>
      <c r="M80" s="127"/>
      <c r="N80" s="127"/>
      <c r="O80" s="127"/>
    </row>
    <row r="81" spans="1:15" ht="12.75">
      <c r="A81" s="243" t="s">
        <v>170</v>
      </c>
      <c r="B81" s="244"/>
      <c r="C81" s="244"/>
      <c r="D81" s="244"/>
      <c r="E81" s="244"/>
      <c r="F81" s="244"/>
      <c r="G81" s="244"/>
      <c r="H81" s="245"/>
      <c r="I81" s="1">
        <v>74</v>
      </c>
      <c r="J81" s="7"/>
      <c r="K81" s="7"/>
      <c r="L81" s="127"/>
      <c r="M81" s="127"/>
      <c r="N81" s="127"/>
      <c r="O81" s="127"/>
    </row>
    <row r="82" spans="1:15" ht="12.75">
      <c r="A82" s="232" t="s">
        <v>239</v>
      </c>
      <c r="B82" s="233"/>
      <c r="C82" s="233"/>
      <c r="D82" s="233"/>
      <c r="E82" s="233"/>
      <c r="F82" s="233"/>
      <c r="G82" s="233"/>
      <c r="H82" s="234"/>
      <c r="I82" s="1">
        <v>75</v>
      </c>
      <c r="J82" s="52">
        <f>J83-J84</f>
        <v>143474616</v>
      </c>
      <c r="K82" s="52">
        <f>K83-K84</f>
        <v>40340997</v>
      </c>
      <c r="L82" s="127"/>
      <c r="M82" s="127"/>
      <c r="N82" s="127"/>
      <c r="O82" s="127"/>
    </row>
    <row r="83" spans="1:15" ht="12.75">
      <c r="A83" s="243" t="s">
        <v>171</v>
      </c>
      <c r="B83" s="244"/>
      <c r="C83" s="244"/>
      <c r="D83" s="244"/>
      <c r="E83" s="244"/>
      <c r="F83" s="244"/>
      <c r="G83" s="244"/>
      <c r="H83" s="245"/>
      <c r="I83" s="1">
        <v>76</v>
      </c>
      <c r="J83" s="7">
        <v>143474616</v>
      </c>
      <c r="K83" s="7">
        <v>40340997</v>
      </c>
      <c r="L83" s="127"/>
      <c r="M83" s="127"/>
      <c r="N83" s="127"/>
      <c r="O83" s="127"/>
    </row>
    <row r="84" spans="1:15" ht="12.75">
      <c r="A84" s="243" t="s">
        <v>172</v>
      </c>
      <c r="B84" s="244"/>
      <c r="C84" s="244"/>
      <c r="D84" s="244"/>
      <c r="E84" s="244"/>
      <c r="F84" s="244"/>
      <c r="G84" s="244"/>
      <c r="H84" s="245"/>
      <c r="I84" s="1">
        <v>77</v>
      </c>
      <c r="J84" s="7"/>
      <c r="K84" s="7"/>
      <c r="L84" s="127"/>
      <c r="M84" s="127"/>
      <c r="N84" s="127"/>
      <c r="O84" s="127"/>
    </row>
    <row r="85" spans="1:15" ht="12.75">
      <c r="A85" s="232" t="s">
        <v>173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/>
      <c r="K85" s="7"/>
      <c r="L85" s="127"/>
      <c r="M85" s="127"/>
      <c r="N85" s="127"/>
      <c r="O85" s="127"/>
    </row>
    <row r="86" spans="1:15" ht="12.75">
      <c r="A86" s="235" t="s">
        <v>19</v>
      </c>
      <c r="B86" s="236"/>
      <c r="C86" s="236"/>
      <c r="D86" s="236"/>
      <c r="E86" s="236"/>
      <c r="F86" s="236"/>
      <c r="G86" s="236"/>
      <c r="H86" s="237"/>
      <c r="I86" s="1">
        <v>79</v>
      </c>
      <c r="J86" s="52">
        <f>SUM(J87:J89)</f>
        <v>12201294</v>
      </c>
      <c r="K86" s="52">
        <f>SUM(K87:K89)</f>
        <v>9798607</v>
      </c>
      <c r="L86" s="127"/>
      <c r="M86" s="127"/>
      <c r="N86" s="127"/>
      <c r="O86" s="127"/>
    </row>
    <row r="87" spans="1:15" ht="12.75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4675165</v>
      </c>
      <c r="K87" s="7">
        <v>4884197</v>
      </c>
      <c r="L87" s="127"/>
      <c r="M87" s="127"/>
      <c r="N87" s="127"/>
      <c r="O87" s="127"/>
    </row>
    <row r="88" spans="1:15" ht="12.75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/>
      <c r="K88" s="7"/>
      <c r="L88" s="127"/>
      <c r="M88" s="127"/>
      <c r="N88" s="127"/>
      <c r="O88" s="127"/>
    </row>
    <row r="89" spans="1:15" ht="12.75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7526129</v>
      </c>
      <c r="K89" s="7">
        <v>4914410</v>
      </c>
      <c r="L89" s="127"/>
      <c r="M89" s="127"/>
      <c r="N89" s="127"/>
      <c r="O89" s="127"/>
    </row>
    <row r="90" spans="1:15" ht="12.75">
      <c r="A90" s="235" t="s">
        <v>20</v>
      </c>
      <c r="B90" s="236"/>
      <c r="C90" s="236"/>
      <c r="D90" s="236"/>
      <c r="E90" s="236"/>
      <c r="F90" s="236"/>
      <c r="G90" s="236"/>
      <c r="H90" s="237"/>
      <c r="I90" s="1">
        <v>83</v>
      </c>
      <c r="J90" s="52">
        <f>SUM(J91:J99)</f>
        <v>216967</v>
      </c>
      <c r="K90" s="52">
        <f>SUM(K91:K99)</f>
        <v>32164229</v>
      </c>
      <c r="L90" s="127"/>
      <c r="M90" s="127"/>
      <c r="N90" s="127"/>
      <c r="O90" s="127"/>
    </row>
    <row r="91" spans="1:15" ht="12.75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/>
      <c r="K91" s="7">
        <v>32000000</v>
      </c>
      <c r="L91" s="127"/>
      <c r="M91" s="127"/>
      <c r="N91" s="127"/>
      <c r="O91" s="127"/>
    </row>
    <row r="92" spans="1:15" ht="12.75">
      <c r="A92" s="232" t="s">
        <v>243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/>
      <c r="K92" s="7"/>
      <c r="L92" s="127"/>
      <c r="M92" s="127"/>
      <c r="N92" s="127"/>
      <c r="O92" s="127"/>
    </row>
    <row r="93" spans="1:15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/>
      <c r="K93" s="7"/>
      <c r="L93" s="127"/>
      <c r="M93" s="127"/>
      <c r="N93" s="127"/>
      <c r="O93" s="127"/>
    </row>
    <row r="94" spans="1:15" ht="12.75">
      <c r="A94" s="232" t="s">
        <v>244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/>
      <c r="K94" s="7"/>
      <c r="L94" s="127"/>
      <c r="M94" s="127"/>
      <c r="N94" s="127"/>
      <c r="O94" s="127"/>
    </row>
    <row r="95" spans="1:15" ht="12.75">
      <c r="A95" s="232" t="s">
        <v>245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/>
      <c r="K95" s="7"/>
      <c r="L95" s="127"/>
      <c r="M95" s="127"/>
      <c r="N95" s="127"/>
      <c r="O95" s="127"/>
    </row>
    <row r="96" spans="1:15" ht="12.75">
      <c r="A96" s="232" t="s">
        <v>246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/>
      <c r="K96" s="7"/>
      <c r="L96" s="127"/>
      <c r="M96" s="127"/>
      <c r="N96" s="127"/>
      <c r="O96" s="127"/>
    </row>
    <row r="97" spans="1:15" ht="12.75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/>
      <c r="K97" s="7"/>
      <c r="L97" s="127"/>
      <c r="M97" s="127"/>
      <c r="N97" s="127"/>
      <c r="O97" s="127"/>
    </row>
    <row r="98" spans="1:15" ht="12.75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216967</v>
      </c>
      <c r="K98" s="7">
        <v>164229</v>
      </c>
      <c r="L98" s="127"/>
      <c r="M98" s="127"/>
      <c r="N98" s="127"/>
      <c r="O98" s="127"/>
    </row>
    <row r="99" spans="1:15" ht="12.75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/>
      <c r="K99" s="7"/>
      <c r="L99" s="127"/>
      <c r="M99" s="127"/>
      <c r="N99" s="127"/>
      <c r="O99" s="127"/>
    </row>
    <row r="100" spans="1:15" ht="12.75">
      <c r="A100" s="235" t="s">
        <v>21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52">
        <f>SUM(J101:J112)</f>
        <v>390158848</v>
      </c>
      <c r="K100" s="52">
        <f>SUM(K101:K112)</f>
        <v>267220997</v>
      </c>
      <c r="L100" s="127"/>
      <c r="M100" s="127"/>
      <c r="N100" s="127"/>
      <c r="O100" s="127"/>
    </row>
    <row r="101" spans="1:15" ht="12.75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>
        <v>127930659</v>
      </c>
      <c r="K101" s="7">
        <f>46692328+836450</f>
        <v>47528778</v>
      </c>
      <c r="L101" s="127"/>
      <c r="M101" s="127"/>
      <c r="N101" s="127"/>
      <c r="O101" s="127"/>
    </row>
    <row r="102" spans="1:15" ht="12.75">
      <c r="A102" s="232" t="s">
        <v>243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>
        <v>105268</v>
      </c>
      <c r="K102" s="7">
        <v>105268</v>
      </c>
      <c r="L102" s="127"/>
      <c r="M102" s="127"/>
      <c r="N102" s="127"/>
      <c r="O102" s="127"/>
    </row>
    <row r="103" spans="1:15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/>
      <c r="K103" s="7"/>
      <c r="L103" s="127"/>
      <c r="M103" s="127"/>
      <c r="N103" s="127"/>
      <c r="O103" s="127"/>
    </row>
    <row r="104" spans="1:15" ht="12.75">
      <c r="A104" s="232" t="s">
        <v>244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/>
      <c r="K104" s="7"/>
      <c r="L104" s="127"/>
      <c r="M104" s="127"/>
      <c r="N104" s="127"/>
      <c r="O104" s="127"/>
    </row>
    <row r="105" spans="1:15" ht="12.75">
      <c r="A105" s="232" t="s">
        <v>245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135755329</v>
      </c>
      <c r="K105" s="7">
        <v>145182108</v>
      </c>
      <c r="L105" s="127"/>
      <c r="M105" s="127"/>
      <c r="N105" s="127"/>
      <c r="O105" s="127"/>
    </row>
    <row r="106" spans="1:15" ht="12.75">
      <c r="A106" s="232" t="s">
        <v>246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/>
      <c r="K106" s="7"/>
      <c r="L106" s="127"/>
      <c r="M106" s="127"/>
      <c r="N106" s="127"/>
      <c r="O106" s="127"/>
    </row>
    <row r="107" spans="1:15" ht="12.75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/>
      <c r="K107" s="7"/>
      <c r="L107" s="127"/>
      <c r="M107" s="127"/>
      <c r="N107" s="127"/>
      <c r="O107" s="127"/>
    </row>
    <row r="108" spans="1:15" ht="12.75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17002619</v>
      </c>
      <c r="K108" s="7">
        <v>18883286</v>
      </c>
      <c r="L108" s="127"/>
      <c r="M108" s="127"/>
      <c r="N108" s="127"/>
      <c r="O108" s="127"/>
    </row>
    <row r="109" spans="1:15" ht="12.75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f>11279203+1198632</f>
        <v>12477835</v>
      </c>
      <c r="K109" s="7">
        <f>6095431+1319394-1</f>
        <v>7414824</v>
      </c>
      <c r="L109" s="127"/>
      <c r="M109" s="127"/>
      <c r="N109" s="127"/>
      <c r="O109" s="127"/>
    </row>
    <row r="110" spans="1:15" ht="12.75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74058</v>
      </c>
      <c r="K110" s="7">
        <v>74058</v>
      </c>
      <c r="L110" s="127"/>
      <c r="M110" s="127"/>
      <c r="N110" s="127"/>
      <c r="O110" s="127"/>
    </row>
    <row r="111" spans="1:15" ht="12.75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/>
      <c r="K111" s="7"/>
      <c r="L111" s="127"/>
      <c r="M111" s="127"/>
      <c r="N111" s="127"/>
      <c r="O111" s="127"/>
    </row>
    <row r="112" spans="1:15" ht="12.75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f>73969994+24041718-1198631-1</f>
        <v>96813080</v>
      </c>
      <c r="K112" s="7">
        <f>50188518-836450-1319393</f>
        <v>48032675</v>
      </c>
      <c r="L112" s="127"/>
      <c r="M112" s="127"/>
      <c r="N112" s="127"/>
      <c r="O112" s="127"/>
    </row>
    <row r="113" spans="1:15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7"/>
      <c r="K113" s="7"/>
      <c r="L113" s="127"/>
      <c r="M113" s="127"/>
      <c r="N113" s="127"/>
      <c r="O113" s="127"/>
    </row>
    <row r="114" spans="1:15" ht="12.75">
      <c r="A114" s="235" t="s">
        <v>25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26">
        <f>J69+J86+J90+J100+J113</f>
        <v>1779934384</v>
      </c>
      <c r="K114" s="126">
        <f>K69+K86+K90+K100+K113</f>
        <v>1726882105</v>
      </c>
      <c r="L114" s="127"/>
      <c r="M114" s="127"/>
      <c r="N114" s="127"/>
      <c r="O114" s="127"/>
    </row>
    <row r="115" spans="1:11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2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228" t="s">
        <v>186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ht="12.75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/>
      <c r="K118" s="7"/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310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0:11" s="318" customFormat="1" ht="12.75">
      <c r="J122" s="319">
        <f>+J66-J114</f>
        <v>0</v>
      </c>
      <c r="K122" s="319">
        <f>+K66-K114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zoomScaleSheetLayoutView="110" zoomScalePageLayoutView="0" workbookViewId="0" topLeftCell="A15">
      <selection activeCell="O28" sqref="O28:P28"/>
    </sheetView>
  </sheetViews>
  <sheetFormatPr defaultColWidth="9.140625" defaultRowHeight="12.75"/>
  <cols>
    <col min="1" max="9" width="8.7109375" style="51" customWidth="1"/>
    <col min="10" max="13" width="12.7109375" style="51" customWidth="1"/>
    <col min="14" max="14" width="12.28125" style="51" bestFit="1" customWidth="1"/>
    <col min="15" max="16" width="15.421875" style="129" bestFit="1" customWidth="1"/>
    <col min="17" max="17" width="10.7109375" style="129" bestFit="1" customWidth="1"/>
    <col min="18" max="18" width="15.421875" style="129" bestFit="1" customWidth="1"/>
    <col min="19" max="19" width="13.8515625" style="129" bestFit="1" customWidth="1"/>
    <col min="20" max="16384" width="9.140625" style="51" customWidth="1"/>
  </cols>
  <sheetData>
    <row r="1" spans="1:13" ht="12.75" customHeight="1">
      <c r="A1" s="256" t="s">
        <v>154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64" t="s">
        <v>375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78" t="s">
        <v>322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20" ht="23.25">
      <c r="A4" s="279" t="s">
        <v>59</v>
      </c>
      <c r="B4" s="279"/>
      <c r="C4" s="279"/>
      <c r="D4" s="279"/>
      <c r="E4" s="279"/>
      <c r="F4" s="279"/>
      <c r="G4" s="279"/>
      <c r="H4" s="279"/>
      <c r="I4" s="57" t="s">
        <v>279</v>
      </c>
      <c r="J4" s="280" t="s">
        <v>317</v>
      </c>
      <c r="K4" s="280"/>
      <c r="L4" s="280" t="s">
        <v>318</v>
      </c>
      <c r="M4" s="280"/>
      <c r="O4" s="141"/>
      <c r="P4" s="141"/>
      <c r="Q4" s="149"/>
      <c r="R4" s="141"/>
      <c r="S4" s="141"/>
      <c r="T4" s="149"/>
    </row>
    <row r="5" spans="1:13" ht="12.75">
      <c r="A5" s="279"/>
      <c r="B5" s="279"/>
      <c r="C5" s="279"/>
      <c r="D5" s="279"/>
      <c r="E5" s="279"/>
      <c r="F5" s="279"/>
      <c r="G5" s="279"/>
      <c r="H5" s="27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8" ht="12.75">
      <c r="A7" s="228" t="s">
        <v>26</v>
      </c>
      <c r="B7" s="229"/>
      <c r="C7" s="229"/>
      <c r="D7" s="229"/>
      <c r="E7" s="229"/>
      <c r="F7" s="229"/>
      <c r="G7" s="229"/>
      <c r="H7" s="246"/>
      <c r="I7" s="3">
        <v>111</v>
      </c>
      <c r="J7" s="53">
        <f>SUM(J8:J9)</f>
        <v>1622784034</v>
      </c>
      <c r="K7" s="53">
        <f>SUM(K8:K9)</f>
        <v>417330748</v>
      </c>
      <c r="L7" s="53">
        <f>SUM(L8:L9)</f>
        <v>1775230135</v>
      </c>
      <c r="M7" s="53">
        <f>SUM(M8:M9)</f>
        <v>454689714</v>
      </c>
      <c r="N7" s="140"/>
      <c r="O7" s="141"/>
      <c r="P7" s="127"/>
      <c r="Q7" s="152"/>
      <c r="R7" s="153"/>
    </row>
    <row r="8" spans="1:18" ht="12.75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1603419117</v>
      </c>
      <c r="K8" s="7">
        <v>402298713</v>
      </c>
      <c r="L8" s="7">
        <v>1761292517</v>
      </c>
      <c r="M8" s="7">
        <v>444662756</v>
      </c>
      <c r="N8" s="140"/>
      <c r="O8" s="141"/>
      <c r="P8" s="127"/>
      <c r="Q8" s="148"/>
      <c r="R8" s="149"/>
    </row>
    <row r="9" spans="1:18" ht="12.75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v>19364917</v>
      </c>
      <c r="K9" s="7">
        <v>15032035</v>
      </c>
      <c r="L9" s="7">
        <v>13937618</v>
      </c>
      <c r="M9" s="7">
        <v>10026958</v>
      </c>
      <c r="N9" s="140"/>
      <c r="O9" s="141"/>
      <c r="P9" s="127"/>
      <c r="Q9" s="148"/>
      <c r="R9" s="149"/>
    </row>
    <row r="10" spans="1:18" ht="12.75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52">
        <f>J11+J12+J16+J20+J21+J22+J25+J26</f>
        <v>1576886440</v>
      </c>
      <c r="K10" s="52">
        <f>K11+K12+K16+K20+K21+K22+K25+K26</f>
        <v>396754532</v>
      </c>
      <c r="L10" s="52">
        <f>L11+L12+L16+L20+L21+L22+L25+L26</f>
        <v>1745626990</v>
      </c>
      <c r="M10" s="52">
        <f>M11+M12+M16+M20+M21+M22+M25+M26</f>
        <v>453244559</v>
      </c>
      <c r="N10" s="140"/>
      <c r="O10" s="141"/>
      <c r="P10" s="127"/>
      <c r="Q10" s="148"/>
      <c r="R10" s="149"/>
    </row>
    <row r="11" spans="1:18" ht="12.75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>
        <v>5831830</v>
      </c>
      <c r="K11" s="7">
        <v>4032894</v>
      </c>
      <c r="L11" s="7">
        <v>-1830115</v>
      </c>
      <c r="M11" s="7">
        <v>898446</v>
      </c>
      <c r="N11" s="140"/>
      <c r="O11" s="141"/>
      <c r="P11" s="127"/>
      <c r="Q11" s="148"/>
      <c r="R11" s="149"/>
    </row>
    <row r="12" spans="1:18" ht="12.75">
      <c r="A12" s="235" t="s">
        <v>22</v>
      </c>
      <c r="B12" s="236"/>
      <c r="C12" s="236"/>
      <c r="D12" s="236"/>
      <c r="E12" s="236"/>
      <c r="F12" s="236"/>
      <c r="G12" s="236"/>
      <c r="H12" s="237"/>
      <c r="I12" s="1">
        <v>116</v>
      </c>
      <c r="J12" s="52">
        <f>SUM(J13:J15)</f>
        <v>1318150160</v>
      </c>
      <c r="K12" s="52">
        <f>SUM(K13:K15)</f>
        <v>322195905</v>
      </c>
      <c r="L12" s="52">
        <f>SUM(L13:L15)</f>
        <v>1456271911</v>
      </c>
      <c r="M12" s="52">
        <f>SUM(M13:M15)</f>
        <v>349742819</v>
      </c>
      <c r="N12" s="140"/>
      <c r="O12" s="141"/>
      <c r="P12" s="127"/>
      <c r="Q12" s="148"/>
      <c r="R12" s="149"/>
    </row>
    <row r="13" spans="1:18" ht="12.75">
      <c r="A13" s="232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677218397</v>
      </c>
      <c r="K13" s="7">
        <v>172016233</v>
      </c>
      <c r="L13" s="7">
        <v>722264367</v>
      </c>
      <c r="M13" s="7">
        <v>171682680</v>
      </c>
      <c r="N13" s="140"/>
      <c r="O13" s="141"/>
      <c r="P13" s="127"/>
      <c r="Q13" s="148"/>
      <c r="R13" s="149"/>
    </row>
    <row r="14" spans="1:18" ht="12.75">
      <c r="A14" s="232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440318240</v>
      </c>
      <c r="K14" s="7">
        <v>106701047</v>
      </c>
      <c r="L14" s="7">
        <v>529421055</v>
      </c>
      <c r="M14" s="7">
        <v>137131602</v>
      </c>
      <c r="N14" s="140"/>
      <c r="O14" s="141"/>
      <c r="P14" s="127"/>
      <c r="Q14" s="148"/>
      <c r="R14" s="149"/>
    </row>
    <row r="15" spans="1:18" ht="12.75">
      <c r="A15" s="232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200613523</v>
      </c>
      <c r="K15" s="7">
        <v>43478625</v>
      </c>
      <c r="L15" s="7">
        <v>204586489</v>
      </c>
      <c r="M15" s="7">
        <v>40928537</v>
      </c>
      <c r="N15" s="140"/>
      <c r="O15" s="141"/>
      <c r="P15" s="127"/>
      <c r="Q15" s="148"/>
      <c r="R15" s="149"/>
    </row>
    <row r="16" spans="1:18" ht="12.75">
      <c r="A16" s="235" t="s">
        <v>23</v>
      </c>
      <c r="B16" s="236"/>
      <c r="C16" s="236"/>
      <c r="D16" s="236"/>
      <c r="E16" s="236"/>
      <c r="F16" s="236"/>
      <c r="G16" s="236"/>
      <c r="H16" s="237"/>
      <c r="I16" s="1">
        <v>120</v>
      </c>
      <c r="J16" s="52">
        <f>SUM(J17:J19)</f>
        <v>175291488</v>
      </c>
      <c r="K16" s="52">
        <f>SUM(K17:K19)</f>
        <v>44529011</v>
      </c>
      <c r="L16" s="52">
        <f>SUM(L17:L19)</f>
        <v>181916691</v>
      </c>
      <c r="M16" s="52">
        <f>SUM(M17:M19)</f>
        <v>47183461</v>
      </c>
      <c r="N16" s="140"/>
      <c r="O16" s="141"/>
      <c r="P16" s="127"/>
      <c r="Q16" s="150"/>
      <c r="R16" s="151"/>
    </row>
    <row r="17" spans="1:18" ht="12.75">
      <c r="A17" s="232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106042545</v>
      </c>
      <c r="K17" s="7">
        <v>27522863</v>
      </c>
      <c r="L17" s="7">
        <v>113084231</v>
      </c>
      <c r="M17" s="7">
        <v>29888870</v>
      </c>
      <c r="N17" s="140"/>
      <c r="O17" s="141"/>
      <c r="P17" s="127"/>
      <c r="Q17" s="148"/>
      <c r="R17" s="149"/>
    </row>
    <row r="18" spans="1:18" ht="12.75">
      <c r="A18" s="232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44803821</v>
      </c>
      <c r="K18" s="7">
        <v>10913358</v>
      </c>
      <c r="L18" s="7">
        <v>43932664</v>
      </c>
      <c r="M18" s="7">
        <v>11002791</v>
      </c>
      <c r="N18" s="140"/>
      <c r="O18" s="141"/>
      <c r="P18" s="127"/>
      <c r="Q18" s="148"/>
      <c r="R18" s="149"/>
    </row>
    <row r="19" spans="1:18" ht="12.75">
      <c r="A19" s="232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24445122</v>
      </c>
      <c r="K19" s="7">
        <v>6092790</v>
      </c>
      <c r="L19" s="7">
        <v>24899796</v>
      </c>
      <c r="M19" s="7">
        <v>6291800</v>
      </c>
      <c r="N19" s="140"/>
      <c r="O19" s="141"/>
      <c r="P19" s="127"/>
      <c r="Q19" s="148"/>
      <c r="R19" s="149"/>
    </row>
    <row r="20" spans="1:18" ht="12.75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33297637</v>
      </c>
      <c r="K20" s="7">
        <v>8034605</v>
      </c>
      <c r="L20" s="7">
        <v>34089495</v>
      </c>
      <c r="M20" s="7">
        <v>8815870</v>
      </c>
      <c r="N20" s="140"/>
      <c r="O20" s="141"/>
      <c r="P20" s="127"/>
      <c r="Q20" s="148"/>
      <c r="R20" s="149"/>
    </row>
    <row r="21" spans="1:18" ht="12.75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>
        <v>36660819</v>
      </c>
      <c r="K21" s="7">
        <v>11988384</v>
      </c>
      <c r="L21" s="7">
        <v>37791752</v>
      </c>
      <c r="M21" s="7">
        <v>10824637</v>
      </c>
      <c r="N21" s="140"/>
      <c r="O21" s="141"/>
      <c r="P21" s="127"/>
      <c r="Q21" s="148"/>
      <c r="R21" s="149"/>
    </row>
    <row r="22" spans="1:18" ht="12.75">
      <c r="A22" s="235" t="s">
        <v>24</v>
      </c>
      <c r="B22" s="236"/>
      <c r="C22" s="236"/>
      <c r="D22" s="236"/>
      <c r="E22" s="236"/>
      <c r="F22" s="236"/>
      <c r="G22" s="236"/>
      <c r="H22" s="237"/>
      <c r="I22" s="1">
        <v>126</v>
      </c>
      <c r="J22" s="52">
        <f>SUM(J23:J24)</f>
        <v>1001234</v>
      </c>
      <c r="K22" s="52">
        <f>SUM(K23:K24)</f>
        <v>999170</v>
      </c>
      <c r="L22" s="52">
        <f>SUM(L23:L24)</f>
        <v>30156604</v>
      </c>
      <c r="M22" s="52">
        <f>SUM(M23:M24)</f>
        <v>30295770</v>
      </c>
      <c r="N22" s="140"/>
      <c r="O22" s="141"/>
      <c r="P22" s="127"/>
      <c r="Q22" s="148"/>
      <c r="R22" s="149"/>
    </row>
    <row r="23" spans="1:18" ht="12.75">
      <c r="A23" s="232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/>
      <c r="K23" s="7"/>
      <c r="L23" s="7"/>
      <c r="M23" s="7"/>
      <c r="N23" s="140"/>
      <c r="O23" s="141"/>
      <c r="P23" s="127"/>
      <c r="Q23" s="148"/>
      <c r="R23" s="149"/>
    </row>
    <row r="24" spans="1:18" ht="12.75">
      <c r="A24" s="232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>
        <v>1001234</v>
      </c>
      <c r="K24" s="7">
        <v>999170</v>
      </c>
      <c r="L24" s="7">
        <v>30156604</v>
      </c>
      <c r="M24" s="7">
        <v>30295770</v>
      </c>
      <c r="N24" s="140"/>
      <c r="O24" s="141"/>
      <c r="P24" s="127"/>
      <c r="Q24" s="148"/>
      <c r="R24" s="149"/>
    </row>
    <row r="25" spans="1:18" ht="12.75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>
        <v>3695453</v>
      </c>
      <c r="K25" s="7">
        <v>2785951</v>
      </c>
      <c r="L25" s="7">
        <v>3026112</v>
      </c>
      <c r="M25" s="7">
        <v>1798398</v>
      </c>
      <c r="N25" s="140"/>
      <c r="O25" s="141"/>
      <c r="P25" s="127"/>
      <c r="Q25" s="148"/>
      <c r="R25" s="149"/>
    </row>
    <row r="26" spans="1:18" ht="12.75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>
        <f>6636772-3695453+16500</f>
        <v>2957819</v>
      </c>
      <c r="K26" s="7">
        <f>4974563-2785951</f>
        <v>2188612</v>
      </c>
      <c r="L26" s="7">
        <v>4204540</v>
      </c>
      <c r="M26" s="7">
        <v>3685158</v>
      </c>
      <c r="N26" s="140"/>
      <c r="O26" s="141"/>
      <c r="P26" s="127"/>
      <c r="Q26" s="148"/>
      <c r="R26" s="149"/>
    </row>
    <row r="27" spans="1:18" ht="12.75">
      <c r="A27" s="235" t="s">
        <v>213</v>
      </c>
      <c r="B27" s="236"/>
      <c r="C27" s="236"/>
      <c r="D27" s="236"/>
      <c r="E27" s="236"/>
      <c r="F27" s="236"/>
      <c r="G27" s="236"/>
      <c r="H27" s="237"/>
      <c r="I27" s="1">
        <v>131</v>
      </c>
      <c r="J27" s="52">
        <f>SUM(J28:J32)</f>
        <v>113148528</v>
      </c>
      <c r="K27" s="52">
        <f>SUM(K28:K32)</f>
        <v>36087734</v>
      </c>
      <c r="L27" s="52">
        <f>SUM(L28:L32)</f>
        <v>19316747</v>
      </c>
      <c r="M27" s="52">
        <f>SUM(M28:M32)</f>
        <v>1017272</v>
      </c>
      <c r="N27" s="140"/>
      <c r="O27" s="141"/>
      <c r="P27" s="127"/>
      <c r="Q27" s="143"/>
      <c r="R27" s="127"/>
    </row>
    <row r="28" spans="1:18" ht="24.75" customHeight="1">
      <c r="A28" s="235" t="s">
        <v>227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>
        <v>112609001</v>
      </c>
      <c r="K28" s="7">
        <v>35969995</v>
      </c>
      <c r="L28" s="7">
        <f>18949110+19737</f>
        <v>18968847</v>
      </c>
      <c r="M28" s="7">
        <v>919198</v>
      </c>
      <c r="N28" s="140"/>
      <c r="O28" s="141"/>
      <c r="P28" s="127"/>
      <c r="Q28" s="143"/>
      <c r="R28" s="127"/>
    </row>
    <row r="29" spans="1:18" ht="24.75" customHeight="1">
      <c r="A29" s="235" t="s">
        <v>155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539527</v>
      </c>
      <c r="K29" s="7">
        <v>117739</v>
      </c>
      <c r="L29" s="7">
        <f>347727+173</f>
        <v>347900</v>
      </c>
      <c r="M29" s="7">
        <v>98074</v>
      </c>
      <c r="N29" s="140"/>
      <c r="O29" s="141"/>
      <c r="P29" s="127"/>
      <c r="Q29" s="143"/>
      <c r="R29" s="127"/>
    </row>
    <row r="30" spans="1:18" ht="12.75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/>
      <c r="K30" s="7"/>
      <c r="L30" s="7"/>
      <c r="M30" s="7"/>
      <c r="N30" s="140"/>
      <c r="O30" s="141"/>
      <c r="P30" s="127"/>
      <c r="Q30" s="143"/>
      <c r="R30" s="127"/>
    </row>
    <row r="31" spans="1:18" ht="12.75">
      <c r="A31" s="235" t="s">
        <v>223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  <c r="N31" s="140"/>
      <c r="O31" s="141"/>
      <c r="P31" s="127"/>
      <c r="Q31" s="143"/>
      <c r="R31" s="127"/>
    </row>
    <row r="32" spans="1:18" ht="12.75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  <c r="N32" s="140"/>
      <c r="O32" s="141"/>
      <c r="P32" s="127"/>
      <c r="Q32" s="143"/>
      <c r="R32" s="127"/>
    </row>
    <row r="33" spans="1:18" ht="12.75">
      <c r="A33" s="235" t="s">
        <v>214</v>
      </c>
      <c r="B33" s="236"/>
      <c r="C33" s="236"/>
      <c r="D33" s="236"/>
      <c r="E33" s="236"/>
      <c r="F33" s="236"/>
      <c r="G33" s="236"/>
      <c r="H33" s="237"/>
      <c r="I33" s="1">
        <v>137</v>
      </c>
      <c r="J33" s="52">
        <f>SUM(J34:J37)</f>
        <v>3885671</v>
      </c>
      <c r="K33" s="52">
        <f>SUM(K34:K37)</f>
        <v>-4404531</v>
      </c>
      <c r="L33" s="52">
        <f>SUM(L34:L37)</f>
        <v>2118463</v>
      </c>
      <c r="M33" s="52">
        <f>SUM(M34:M37)</f>
        <v>30902</v>
      </c>
      <c r="N33" s="140"/>
      <c r="O33" s="141"/>
      <c r="P33" s="127"/>
      <c r="Q33" s="143"/>
      <c r="R33" s="127"/>
    </row>
    <row r="34" spans="1:18" ht="12.75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>
        <v>3792306</v>
      </c>
      <c r="K34" s="7">
        <v>-4356395</v>
      </c>
      <c r="L34" s="7">
        <f>2074253+19737</f>
        <v>2093990</v>
      </c>
      <c r="M34" s="7">
        <v>88664</v>
      </c>
      <c r="N34" s="140"/>
      <c r="O34" s="141"/>
      <c r="P34" s="127"/>
      <c r="Q34" s="143"/>
      <c r="R34" s="127"/>
    </row>
    <row r="35" spans="1:18" ht="24.75" customHeight="1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7">
        <v>93365</v>
      </c>
      <c r="K35" s="7">
        <v>-48136</v>
      </c>
      <c r="L35" s="7">
        <v>24473</v>
      </c>
      <c r="M35" s="7">
        <v>-57762</v>
      </c>
      <c r="N35" s="140"/>
      <c r="O35" s="141"/>
      <c r="P35" s="127"/>
      <c r="Q35" s="143"/>
      <c r="R35" s="127"/>
    </row>
    <row r="36" spans="1:18" ht="12.75">
      <c r="A36" s="235" t="s">
        <v>224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  <c r="N36" s="140"/>
      <c r="O36" s="141"/>
      <c r="P36" s="127"/>
      <c r="Q36" s="143"/>
      <c r="R36" s="127"/>
    </row>
    <row r="37" spans="1:18" ht="12.75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/>
      <c r="K37" s="7"/>
      <c r="L37" s="7"/>
      <c r="M37" s="7"/>
      <c r="N37" s="140"/>
      <c r="O37" s="141"/>
      <c r="P37" s="127"/>
      <c r="Q37" s="143"/>
      <c r="R37" s="127"/>
    </row>
    <row r="38" spans="1:18" ht="12.75">
      <c r="A38" s="235" t="s">
        <v>195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  <c r="N38" s="140"/>
      <c r="O38" s="141"/>
      <c r="P38" s="127"/>
      <c r="Q38" s="143"/>
      <c r="R38" s="127"/>
    </row>
    <row r="39" spans="1:18" ht="12.75">
      <c r="A39" s="235" t="s">
        <v>196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  <c r="N39" s="140"/>
      <c r="O39" s="141"/>
      <c r="P39" s="127"/>
      <c r="Q39" s="143"/>
      <c r="R39" s="127"/>
    </row>
    <row r="40" spans="1:18" ht="12.75">
      <c r="A40" s="235" t="s">
        <v>225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  <c r="N40" s="140"/>
      <c r="O40" s="141"/>
      <c r="P40" s="127"/>
      <c r="Q40" s="143"/>
      <c r="R40" s="127"/>
    </row>
    <row r="41" spans="1:18" ht="12.75">
      <c r="A41" s="235" t="s">
        <v>226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  <c r="N41" s="140"/>
      <c r="O41" s="141"/>
      <c r="P41" s="127"/>
      <c r="Q41" s="143"/>
      <c r="R41" s="127"/>
    </row>
    <row r="42" spans="1:18" ht="12.75">
      <c r="A42" s="235" t="s">
        <v>215</v>
      </c>
      <c r="B42" s="236"/>
      <c r="C42" s="236"/>
      <c r="D42" s="236"/>
      <c r="E42" s="236"/>
      <c r="F42" s="236"/>
      <c r="G42" s="236"/>
      <c r="H42" s="237"/>
      <c r="I42" s="1">
        <v>146</v>
      </c>
      <c r="J42" s="52">
        <f>J7+J27+J38+J40</f>
        <v>1735932562</v>
      </c>
      <c r="K42" s="52">
        <f>K7+K27+K38+K40</f>
        <v>453418482</v>
      </c>
      <c r="L42" s="52">
        <f>L7+L27+L38+L40</f>
        <v>1794546882</v>
      </c>
      <c r="M42" s="52">
        <f>M7+M27+M38+M40</f>
        <v>455706986</v>
      </c>
      <c r="N42" s="140"/>
      <c r="O42" s="141"/>
      <c r="P42" s="127"/>
      <c r="Q42" s="143"/>
      <c r="R42" s="127"/>
    </row>
    <row r="43" spans="1:18" ht="12.75">
      <c r="A43" s="235" t="s">
        <v>216</v>
      </c>
      <c r="B43" s="236"/>
      <c r="C43" s="236"/>
      <c r="D43" s="236"/>
      <c r="E43" s="236"/>
      <c r="F43" s="236"/>
      <c r="G43" s="236"/>
      <c r="H43" s="237"/>
      <c r="I43" s="1">
        <v>147</v>
      </c>
      <c r="J43" s="52">
        <f>J10+J33+J39+J41</f>
        <v>1580772111</v>
      </c>
      <c r="K43" s="52">
        <f>K10+K33+K39+K41</f>
        <v>392350001</v>
      </c>
      <c r="L43" s="52">
        <f>L10+L33+L39+L41</f>
        <v>1747745453</v>
      </c>
      <c r="M43" s="52">
        <f>M10+M33+M39+M41</f>
        <v>453275461</v>
      </c>
      <c r="N43" s="140"/>
      <c r="O43" s="141"/>
      <c r="P43" s="127"/>
      <c r="Q43" s="143"/>
      <c r="R43" s="127"/>
    </row>
    <row r="44" spans="1:18" ht="12.75">
      <c r="A44" s="235" t="s">
        <v>236</v>
      </c>
      <c r="B44" s="236"/>
      <c r="C44" s="236"/>
      <c r="D44" s="236"/>
      <c r="E44" s="236"/>
      <c r="F44" s="236"/>
      <c r="G44" s="236"/>
      <c r="H44" s="237"/>
      <c r="I44" s="1">
        <v>148</v>
      </c>
      <c r="J44" s="52">
        <f>J42-J43</f>
        <v>155160451</v>
      </c>
      <c r="K44" s="52">
        <f>K42-K43</f>
        <v>61068481</v>
      </c>
      <c r="L44" s="52">
        <f>L42-L43</f>
        <v>46801429</v>
      </c>
      <c r="M44" s="52">
        <f>M42-M43</f>
        <v>2431525</v>
      </c>
      <c r="N44" s="140"/>
      <c r="O44" s="141"/>
      <c r="P44" s="127"/>
      <c r="Q44" s="143"/>
      <c r="R44" s="127"/>
    </row>
    <row r="45" spans="1:18" ht="12.75">
      <c r="A45" s="243" t="s">
        <v>218</v>
      </c>
      <c r="B45" s="244"/>
      <c r="C45" s="244"/>
      <c r="D45" s="244"/>
      <c r="E45" s="244"/>
      <c r="F45" s="244"/>
      <c r="G45" s="244"/>
      <c r="H45" s="245"/>
      <c r="I45" s="1">
        <v>149</v>
      </c>
      <c r="J45" s="52">
        <f>IF(J42&gt;J43,J42-J43,0)</f>
        <v>155160451</v>
      </c>
      <c r="K45" s="52">
        <f>IF(K42&gt;K43,K42-K43,0)</f>
        <v>61068481</v>
      </c>
      <c r="L45" s="52">
        <f>IF(L42&gt;L43,L42-L43,0)</f>
        <v>46801429</v>
      </c>
      <c r="M45" s="52">
        <f>IF(M42&gt;M43,M42-M43,0)</f>
        <v>2431525</v>
      </c>
      <c r="N45" s="140"/>
      <c r="O45" s="141"/>
      <c r="P45" s="127"/>
      <c r="Q45" s="143"/>
      <c r="R45" s="127"/>
    </row>
    <row r="46" spans="1:18" ht="12.75">
      <c r="A46" s="243" t="s">
        <v>219</v>
      </c>
      <c r="B46" s="244"/>
      <c r="C46" s="244"/>
      <c r="D46" s="244"/>
      <c r="E46" s="244"/>
      <c r="F46" s="244"/>
      <c r="G46" s="244"/>
      <c r="H46" s="24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  <c r="N46" s="140"/>
      <c r="O46" s="141"/>
      <c r="P46" s="127"/>
      <c r="Q46" s="143"/>
      <c r="R46" s="127"/>
    </row>
    <row r="47" spans="1:18" ht="12.75">
      <c r="A47" s="235" t="s">
        <v>217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>
        <v>11685835</v>
      </c>
      <c r="K47" s="7">
        <v>6883545</v>
      </c>
      <c r="L47" s="7">
        <v>6460432</v>
      </c>
      <c r="M47" s="7">
        <v>956178</v>
      </c>
      <c r="N47" s="140"/>
      <c r="O47" s="141"/>
      <c r="P47" s="127"/>
      <c r="Q47" s="143"/>
      <c r="R47" s="127"/>
    </row>
    <row r="48" spans="1:18" ht="12.75">
      <c r="A48" s="235" t="s">
        <v>237</v>
      </c>
      <c r="B48" s="236"/>
      <c r="C48" s="236"/>
      <c r="D48" s="236"/>
      <c r="E48" s="236"/>
      <c r="F48" s="236"/>
      <c r="G48" s="236"/>
      <c r="H48" s="237"/>
      <c r="I48" s="1">
        <v>152</v>
      </c>
      <c r="J48" s="52">
        <f>J44-J47</f>
        <v>143474616</v>
      </c>
      <c r="K48" s="52">
        <f>K44-K47</f>
        <v>54184936</v>
      </c>
      <c r="L48" s="52">
        <f>L44-L47</f>
        <v>40340997</v>
      </c>
      <c r="M48" s="52">
        <f>M44-M47</f>
        <v>1475347</v>
      </c>
      <c r="N48" s="140"/>
      <c r="O48" s="141"/>
      <c r="P48" s="127"/>
      <c r="Q48" s="143"/>
      <c r="R48" s="127"/>
    </row>
    <row r="49" spans="1:18" ht="12.75">
      <c r="A49" s="243" t="s">
        <v>192</v>
      </c>
      <c r="B49" s="244"/>
      <c r="C49" s="244"/>
      <c r="D49" s="244"/>
      <c r="E49" s="244"/>
      <c r="F49" s="244"/>
      <c r="G49" s="244"/>
      <c r="H49" s="245"/>
      <c r="I49" s="1">
        <v>153</v>
      </c>
      <c r="J49" s="52">
        <f>IF(J48&gt;0,J48,0)</f>
        <v>143474616</v>
      </c>
      <c r="K49" s="52">
        <f>IF(K48&gt;0,K48,0)</f>
        <v>54184936</v>
      </c>
      <c r="L49" s="52">
        <f>IF(L48&gt;0,L48,0)</f>
        <v>40340997</v>
      </c>
      <c r="M49" s="52">
        <f>IF(M48&gt;0,M48,0)</f>
        <v>1475347</v>
      </c>
      <c r="N49" s="140"/>
      <c r="O49" s="141"/>
      <c r="P49" s="127"/>
      <c r="Q49" s="143"/>
      <c r="R49" s="127"/>
    </row>
    <row r="50" spans="1:18" ht="12.75">
      <c r="A50" s="275" t="s">
        <v>220</v>
      </c>
      <c r="B50" s="276"/>
      <c r="C50" s="276"/>
      <c r="D50" s="276"/>
      <c r="E50" s="276"/>
      <c r="F50" s="276"/>
      <c r="G50" s="276"/>
      <c r="H50" s="27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  <c r="N50" s="140"/>
      <c r="O50" s="141"/>
      <c r="P50" s="127"/>
      <c r="Q50" s="143"/>
      <c r="R50" s="127"/>
    </row>
    <row r="51" spans="1:18" ht="12.75" customHeight="1">
      <c r="A51" s="22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140"/>
      <c r="O51" s="141"/>
      <c r="P51" s="127"/>
      <c r="Q51" s="143"/>
      <c r="R51" s="127"/>
    </row>
    <row r="52" spans="1:18" ht="12.75" customHeight="1">
      <c r="A52" s="228" t="s">
        <v>187</v>
      </c>
      <c r="B52" s="229"/>
      <c r="C52" s="229"/>
      <c r="D52" s="229"/>
      <c r="E52" s="229"/>
      <c r="F52" s="229"/>
      <c r="G52" s="229"/>
      <c r="H52" s="229"/>
      <c r="I52" s="54"/>
      <c r="J52" s="54"/>
      <c r="K52" s="54"/>
      <c r="L52" s="54"/>
      <c r="M52" s="61"/>
      <c r="N52" s="140"/>
      <c r="O52" s="141"/>
      <c r="P52" s="127"/>
      <c r="Q52" s="143"/>
      <c r="R52" s="127"/>
    </row>
    <row r="53" spans="1:18" ht="12.75">
      <c r="A53" s="272" t="s">
        <v>234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/>
      <c r="K53" s="7"/>
      <c r="L53" s="7"/>
      <c r="M53" s="7"/>
      <c r="N53" s="140"/>
      <c r="O53" s="141"/>
      <c r="P53" s="127"/>
      <c r="Q53" s="143"/>
      <c r="R53" s="127"/>
    </row>
    <row r="54" spans="1:18" ht="12.75">
      <c r="A54" s="272" t="s">
        <v>235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/>
      <c r="K54" s="8"/>
      <c r="L54" s="8"/>
      <c r="M54" s="8"/>
      <c r="N54" s="140"/>
      <c r="O54" s="141"/>
      <c r="P54" s="127"/>
      <c r="Q54" s="143"/>
      <c r="R54" s="127"/>
    </row>
    <row r="55" spans="1:18" ht="12.75" customHeight="1">
      <c r="A55" s="22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140"/>
      <c r="O55" s="141"/>
      <c r="P55" s="127"/>
      <c r="Q55" s="143"/>
      <c r="R55" s="127"/>
    </row>
    <row r="56" spans="1:18" ht="12.75">
      <c r="A56" s="228" t="s">
        <v>204</v>
      </c>
      <c r="B56" s="229"/>
      <c r="C56" s="229"/>
      <c r="D56" s="229"/>
      <c r="E56" s="229"/>
      <c r="F56" s="229"/>
      <c r="G56" s="229"/>
      <c r="H56" s="246"/>
      <c r="I56" s="9">
        <v>157</v>
      </c>
      <c r="J56" s="6">
        <f>SUM(J48)</f>
        <v>143474616</v>
      </c>
      <c r="K56" s="6">
        <f>SUM(K48)</f>
        <v>54184936</v>
      </c>
      <c r="L56" s="6">
        <f>SUM(L48)</f>
        <v>40340997</v>
      </c>
      <c r="M56" s="6">
        <f>SUM(M48)</f>
        <v>1475347</v>
      </c>
      <c r="N56" s="140"/>
      <c r="O56" s="141"/>
      <c r="P56" s="127"/>
      <c r="Q56" s="143"/>
      <c r="R56" s="127"/>
    </row>
    <row r="57" spans="1:18" ht="12.75">
      <c r="A57" s="235" t="s">
        <v>221</v>
      </c>
      <c r="B57" s="236"/>
      <c r="C57" s="236"/>
      <c r="D57" s="236"/>
      <c r="E57" s="236"/>
      <c r="F57" s="236"/>
      <c r="G57" s="236"/>
      <c r="H57" s="23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  <c r="O57" s="141"/>
      <c r="P57" s="127"/>
      <c r="Q57" s="143"/>
      <c r="R57" s="127"/>
    </row>
    <row r="58" spans="1:18" ht="12.75">
      <c r="A58" s="235" t="s">
        <v>228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  <c r="O58" s="141"/>
      <c r="P58" s="127"/>
      <c r="Q58" s="143"/>
      <c r="R58" s="127"/>
    </row>
    <row r="59" spans="1:18" ht="24.75" customHeight="1">
      <c r="A59" s="235" t="s">
        <v>229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/>
      <c r="O59" s="141"/>
      <c r="P59" s="127"/>
      <c r="Q59" s="143"/>
      <c r="R59" s="127"/>
    </row>
    <row r="60" spans="1:18" ht="24.75" customHeight="1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  <c r="O60" s="141"/>
      <c r="P60" s="127"/>
      <c r="Q60" s="143"/>
      <c r="R60" s="127"/>
    </row>
    <row r="61" spans="1:18" ht="12.75">
      <c r="A61" s="235" t="s">
        <v>230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  <c r="O61" s="141"/>
      <c r="P61" s="127"/>
      <c r="Q61" s="143"/>
      <c r="R61" s="127"/>
    </row>
    <row r="62" spans="1:18" ht="12.75">
      <c r="A62" s="235" t="s">
        <v>231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  <c r="O62" s="141"/>
      <c r="P62" s="127"/>
      <c r="Q62" s="143"/>
      <c r="R62" s="127"/>
    </row>
    <row r="63" spans="1:18" ht="12.75">
      <c r="A63" s="235" t="s">
        <v>232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  <c r="O63" s="141"/>
      <c r="P63" s="127"/>
      <c r="Q63" s="143"/>
      <c r="R63" s="127"/>
    </row>
    <row r="64" spans="1:18" ht="12.75">
      <c r="A64" s="235" t="s">
        <v>233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  <c r="O64" s="141"/>
      <c r="P64" s="127"/>
      <c r="Q64" s="143"/>
      <c r="R64" s="127"/>
    </row>
    <row r="65" spans="1:18" ht="12.75">
      <c r="A65" s="235" t="s">
        <v>222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  <c r="O65" s="141"/>
      <c r="P65" s="127"/>
      <c r="Q65" s="143"/>
      <c r="R65" s="127"/>
    </row>
    <row r="66" spans="1:18" ht="24.75" customHeight="1">
      <c r="A66" s="235" t="s">
        <v>193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  <c r="O66" s="141"/>
      <c r="P66" s="127"/>
      <c r="Q66" s="143"/>
      <c r="R66" s="127"/>
    </row>
    <row r="67" spans="1:18" ht="12.75">
      <c r="A67" s="235" t="s">
        <v>194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60">
        <f>J56+J66</f>
        <v>143474616</v>
      </c>
      <c r="K67" s="60">
        <f>K56+K66</f>
        <v>54184936</v>
      </c>
      <c r="L67" s="60">
        <f>L56+L66</f>
        <v>40340997</v>
      </c>
      <c r="M67" s="60">
        <f>M56+M66</f>
        <v>1475347</v>
      </c>
      <c r="N67" s="134"/>
      <c r="O67" s="141"/>
      <c r="P67" s="127"/>
      <c r="Q67" s="143"/>
      <c r="R67" s="127"/>
    </row>
    <row r="68" spans="1:15" ht="12.75" customHeight="1">
      <c r="A68" s="268" t="s">
        <v>312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O68" s="142"/>
    </row>
    <row r="69" spans="1:15" ht="12.75" customHeight="1">
      <c r="A69" s="270" t="s">
        <v>188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O69" s="142"/>
    </row>
    <row r="70" spans="1:13" ht="12.75">
      <c r="A70" s="272" t="s">
        <v>234</v>
      </c>
      <c r="B70" s="273"/>
      <c r="C70" s="273"/>
      <c r="D70" s="273"/>
      <c r="E70" s="273"/>
      <c r="F70" s="273"/>
      <c r="G70" s="273"/>
      <c r="H70" s="274"/>
      <c r="I70" s="1">
        <v>169</v>
      </c>
      <c r="J70" s="7"/>
      <c r="K70" s="7"/>
      <c r="L70" s="7"/>
      <c r="M70" s="7"/>
    </row>
    <row r="71" spans="1:13" ht="12.75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/>
      <c r="K71" s="8"/>
      <c r="L71" s="8"/>
      <c r="M71" s="8"/>
    </row>
    <row r="74" ht="12.75">
      <c r="L74" s="12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  <ignoredErrors>
    <ignoredError sqref="J16:M16 J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8.7109375" style="51" customWidth="1"/>
    <col min="10" max="10" width="12.7109375" style="51" customWidth="1"/>
    <col min="11" max="11" width="12.7109375" style="70" customWidth="1"/>
    <col min="12" max="13" width="13.28125" style="51" bestFit="1" customWidth="1"/>
    <col min="14" max="16384" width="9.140625" style="51" customWidth="1"/>
  </cols>
  <sheetData>
    <row r="1" spans="1:11" ht="14.25" customHeight="1">
      <c r="A1" s="286" t="s">
        <v>164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375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3" t="s">
        <v>321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3.25">
      <c r="A4" s="288" t="s">
        <v>59</v>
      </c>
      <c r="B4" s="288"/>
      <c r="C4" s="288"/>
      <c r="D4" s="288"/>
      <c r="E4" s="288"/>
      <c r="F4" s="288"/>
      <c r="G4" s="288"/>
      <c r="H4" s="288"/>
      <c r="I4" s="65" t="s">
        <v>279</v>
      </c>
      <c r="J4" s="66" t="s">
        <v>317</v>
      </c>
      <c r="K4" s="66" t="s">
        <v>318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67">
        <v>2</v>
      </c>
      <c r="J5" s="68" t="s">
        <v>282</v>
      </c>
      <c r="K5" s="68" t="s">
        <v>283</v>
      </c>
    </row>
    <row r="6" spans="1:11" ht="12.75">
      <c r="A6" s="224" t="s">
        <v>156</v>
      </c>
      <c r="B6" s="225"/>
      <c r="C6" s="225"/>
      <c r="D6" s="225"/>
      <c r="E6" s="225"/>
      <c r="F6" s="225"/>
      <c r="G6" s="225"/>
      <c r="H6" s="225"/>
      <c r="I6" s="281"/>
      <c r="J6" s="281"/>
      <c r="K6" s="282"/>
    </row>
    <row r="7" spans="1:13" ht="12.75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155160451</v>
      </c>
      <c r="K7" s="7">
        <v>46801429</v>
      </c>
      <c r="L7" s="129"/>
      <c r="M7" s="129"/>
    </row>
    <row r="8" spans="1:13" ht="12.75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33297637</v>
      </c>
      <c r="K8" s="7">
        <v>34089495</v>
      </c>
      <c r="M8" s="129"/>
    </row>
    <row r="9" spans="1:13" ht="12.75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7">
        <v>6908555</v>
      </c>
      <c r="K9" s="7"/>
      <c r="M9" s="129"/>
    </row>
    <row r="10" spans="1:13" ht="12.75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7"/>
      <c r="K10" s="7">
        <v>23982135</v>
      </c>
      <c r="M10" s="129"/>
    </row>
    <row r="11" spans="1:13" ht="12.75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7">
        <v>6205184</v>
      </c>
      <c r="K11" s="7"/>
      <c r="M11" s="129"/>
    </row>
    <row r="12" spans="1:13" ht="12.75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7">
        <v>6055663</v>
      </c>
      <c r="K12" s="7">
        <v>34264769</v>
      </c>
      <c r="M12" s="129"/>
    </row>
    <row r="13" spans="1:13" ht="12.75">
      <c r="A13" s="235" t="s">
        <v>157</v>
      </c>
      <c r="B13" s="236"/>
      <c r="C13" s="236"/>
      <c r="D13" s="236"/>
      <c r="E13" s="236"/>
      <c r="F13" s="236"/>
      <c r="G13" s="236"/>
      <c r="H13" s="236"/>
      <c r="I13" s="1">
        <v>7</v>
      </c>
      <c r="J13" s="63">
        <f>SUM(J7:J12)</f>
        <v>207627490</v>
      </c>
      <c r="K13" s="52">
        <f>SUM(K7:K12)</f>
        <v>139137828</v>
      </c>
      <c r="M13" s="129"/>
    </row>
    <row r="14" spans="1:13" ht="12.75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7"/>
      <c r="K14" s="7">
        <v>44202098</v>
      </c>
      <c r="L14" s="129"/>
      <c r="M14" s="129"/>
    </row>
    <row r="15" spans="1:11" ht="12.75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7">
        <v>101500903</v>
      </c>
      <c r="K15" s="7"/>
    </row>
    <row r="16" spans="1:13" ht="12.75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/>
      <c r="K16" s="7">
        <v>5041707</v>
      </c>
      <c r="L16" s="129"/>
      <c r="M16" s="129"/>
    </row>
    <row r="17" spans="1:11" ht="12.75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/>
      <c r="K17" s="7"/>
    </row>
    <row r="18" spans="1:11" ht="12.75">
      <c r="A18" s="235" t="s">
        <v>158</v>
      </c>
      <c r="B18" s="236"/>
      <c r="C18" s="236"/>
      <c r="D18" s="236"/>
      <c r="E18" s="236"/>
      <c r="F18" s="236"/>
      <c r="G18" s="236"/>
      <c r="H18" s="236"/>
      <c r="I18" s="1">
        <v>12</v>
      </c>
      <c r="J18" s="63">
        <f>SUM(J14:J17)</f>
        <v>101500903</v>
      </c>
      <c r="K18" s="52">
        <f>SUM(K14:K17)</f>
        <v>49243805</v>
      </c>
    </row>
    <row r="19" spans="1:13" ht="24.75" customHeight="1">
      <c r="A19" s="235" t="s">
        <v>36</v>
      </c>
      <c r="B19" s="236"/>
      <c r="C19" s="236"/>
      <c r="D19" s="236"/>
      <c r="E19" s="236"/>
      <c r="F19" s="236"/>
      <c r="G19" s="236"/>
      <c r="H19" s="236"/>
      <c r="I19" s="1">
        <v>13</v>
      </c>
      <c r="J19" s="63">
        <f>IF(J13&gt;J18,J13-J18,0)</f>
        <v>106126587</v>
      </c>
      <c r="K19" s="52">
        <f>IF(K13&gt;K18,K13-K18,0)</f>
        <v>89894023</v>
      </c>
      <c r="L19" s="129"/>
      <c r="M19" s="129"/>
    </row>
    <row r="20" spans="1:11" ht="24.75" customHeight="1">
      <c r="A20" s="235" t="s">
        <v>37</v>
      </c>
      <c r="B20" s="236"/>
      <c r="C20" s="236"/>
      <c r="D20" s="236"/>
      <c r="E20" s="236"/>
      <c r="F20" s="236"/>
      <c r="G20" s="236"/>
      <c r="H20" s="236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4" t="s">
        <v>159</v>
      </c>
      <c r="B21" s="225"/>
      <c r="C21" s="225"/>
      <c r="D21" s="225"/>
      <c r="E21" s="225"/>
      <c r="F21" s="225"/>
      <c r="G21" s="225"/>
      <c r="H21" s="225"/>
      <c r="I21" s="281"/>
      <c r="J21" s="281"/>
      <c r="K21" s="282"/>
    </row>
    <row r="22" spans="1:11" ht="12.75">
      <c r="A22" s="232" t="s">
        <v>178</v>
      </c>
      <c r="B22" s="233"/>
      <c r="C22" s="233"/>
      <c r="D22" s="233"/>
      <c r="E22" s="233"/>
      <c r="F22" s="233"/>
      <c r="G22" s="233"/>
      <c r="H22" s="233"/>
      <c r="I22" s="1">
        <v>15</v>
      </c>
      <c r="J22" s="7">
        <v>377253</v>
      </c>
      <c r="K22" s="7">
        <v>325851</v>
      </c>
    </row>
    <row r="23" spans="1:11" ht="12.75">
      <c r="A23" s="232" t="s">
        <v>179</v>
      </c>
      <c r="B23" s="233"/>
      <c r="C23" s="233"/>
      <c r="D23" s="233"/>
      <c r="E23" s="233"/>
      <c r="F23" s="233"/>
      <c r="G23" s="233"/>
      <c r="H23" s="233"/>
      <c r="I23" s="1">
        <v>16</v>
      </c>
      <c r="J23" s="7"/>
      <c r="K23" s="7"/>
    </row>
    <row r="24" spans="1:11" ht="12.75">
      <c r="A24" s="232" t="s">
        <v>180</v>
      </c>
      <c r="B24" s="233"/>
      <c r="C24" s="233"/>
      <c r="D24" s="233"/>
      <c r="E24" s="233"/>
      <c r="F24" s="233"/>
      <c r="G24" s="233"/>
      <c r="H24" s="233"/>
      <c r="I24" s="1">
        <v>17</v>
      </c>
      <c r="J24" s="7"/>
      <c r="K24" s="7"/>
    </row>
    <row r="25" spans="1:11" ht="12.75">
      <c r="A25" s="232" t="s">
        <v>181</v>
      </c>
      <c r="B25" s="233"/>
      <c r="C25" s="233"/>
      <c r="D25" s="233"/>
      <c r="E25" s="233"/>
      <c r="F25" s="233"/>
      <c r="G25" s="233"/>
      <c r="H25" s="233"/>
      <c r="I25" s="1">
        <v>18</v>
      </c>
      <c r="J25" s="7">
        <v>107937983</v>
      </c>
      <c r="K25" s="7">
        <v>14693039</v>
      </c>
    </row>
    <row r="26" spans="1:11" ht="12.75">
      <c r="A26" s="232" t="s">
        <v>182</v>
      </c>
      <c r="B26" s="233"/>
      <c r="C26" s="233"/>
      <c r="D26" s="233"/>
      <c r="E26" s="233"/>
      <c r="F26" s="233"/>
      <c r="G26" s="233"/>
      <c r="H26" s="233"/>
      <c r="I26" s="1">
        <v>19</v>
      </c>
      <c r="J26" s="7">
        <v>75535091</v>
      </c>
      <c r="K26" s="7">
        <v>87229224</v>
      </c>
    </row>
    <row r="27" spans="1:11" ht="12.75">
      <c r="A27" s="235" t="s">
        <v>168</v>
      </c>
      <c r="B27" s="236"/>
      <c r="C27" s="236"/>
      <c r="D27" s="236"/>
      <c r="E27" s="236"/>
      <c r="F27" s="236"/>
      <c r="G27" s="236"/>
      <c r="H27" s="236"/>
      <c r="I27" s="1">
        <v>20</v>
      </c>
      <c r="J27" s="52">
        <f>SUM(J22:J26)</f>
        <v>183850327</v>
      </c>
      <c r="K27" s="52">
        <f>SUM(K22:K26)</f>
        <v>102248114</v>
      </c>
    </row>
    <row r="28" spans="1:13" ht="12.75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26685839</v>
      </c>
      <c r="K28" s="7">
        <v>37569403</v>
      </c>
      <c r="L28" s="129"/>
      <c r="M28" s="129"/>
    </row>
    <row r="29" spans="1:11" ht="12.75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7"/>
      <c r="K29" s="7">
        <v>13368852</v>
      </c>
    </row>
    <row r="30" spans="1:11" ht="12.75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7">
        <v>69816440</v>
      </c>
      <c r="K30" s="7">
        <v>65784930</v>
      </c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63">
        <f>SUM(J28:J30)</f>
        <v>96502279</v>
      </c>
      <c r="K31" s="52">
        <f>SUM(K28:K30)</f>
        <v>116723185</v>
      </c>
    </row>
    <row r="32" spans="1:11" ht="24.75" customHeight="1">
      <c r="A32" s="235" t="s">
        <v>38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3">
        <f>IF(J27&gt;J31,J27-J31,0)</f>
        <v>87348048</v>
      </c>
      <c r="K32" s="52">
        <f>IF(K27&gt;K31,K27-K31,0)</f>
        <v>0</v>
      </c>
    </row>
    <row r="33" spans="1:11" ht="24.75" customHeight="1">
      <c r="A33" s="235" t="s">
        <v>39</v>
      </c>
      <c r="B33" s="236"/>
      <c r="C33" s="236"/>
      <c r="D33" s="236"/>
      <c r="E33" s="236"/>
      <c r="F33" s="236"/>
      <c r="G33" s="236"/>
      <c r="H33" s="236"/>
      <c r="I33" s="1">
        <v>26</v>
      </c>
      <c r="J33" s="63">
        <f>IF(J31&gt;J27,J31-J27,0)</f>
        <v>0</v>
      </c>
      <c r="K33" s="52">
        <f>IF(K31&gt;K27,K31-K27,0)</f>
        <v>14475071</v>
      </c>
    </row>
    <row r="34" spans="1:11" ht="12.75">
      <c r="A34" s="224" t="s">
        <v>160</v>
      </c>
      <c r="B34" s="225"/>
      <c r="C34" s="225"/>
      <c r="D34" s="225"/>
      <c r="E34" s="225"/>
      <c r="F34" s="225"/>
      <c r="G34" s="225"/>
      <c r="H34" s="225"/>
      <c r="I34" s="281"/>
      <c r="J34" s="281"/>
      <c r="K34" s="282"/>
    </row>
    <row r="35" spans="1:11" ht="12.75">
      <c r="A35" s="232" t="s">
        <v>174</v>
      </c>
      <c r="B35" s="233"/>
      <c r="C35" s="233"/>
      <c r="D35" s="233"/>
      <c r="E35" s="233"/>
      <c r="F35" s="233"/>
      <c r="G35" s="233"/>
      <c r="H35" s="233"/>
      <c r="I35" s="1">
        <v>27</v>
      </c>
      <c r="J35" s="7"/>
      <c r="K35" s="7"/>
    </row>
    <row r="36" spans="1:11" ht="12.75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/>
      <c r="K36" s="7"/>
    </row>
    <row r="37" spans="1:11" ht="12.75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/>
      <c r="K37" s="7"/>
    </row>
    <row r="38" spans="1:11" ht="12.75">
      <c r="A38" s="235" t="s">
        <v>68</v>
      </c>
      <c r="B38" s="236"/>
      <c r="C38" s="236"/>
      <c r="D38" s="236"/>
      <c r="E38" s="236"/>
      <c r="F38" s="236"/>
      <c r="G38" s="236"/>
      <c r="H38" s="236"/>
      <c r="I38" s="1">
        <v>30</v>
      </c>
      <c r="J38" s="52">
        <f>SUM(J35:J37)</f>
        <v>0</v>
      </c>
      <c r="K38" s="52">
        <f>SUM(K35:K37)</f>
        <v>0</v>
      </c>
    </row>
    <row r="39" spans="1:11" ht="12.75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>
        <v>136453363</v>
      </c>
      <c r="K39" s="7">
        <v>47550054</v>
      </c>
    </row>
    <row r="40" spans="1:11" ht="12.75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/>
      <c r="K40" s="7"/>
    </row>
    <row r="41" spans="1:11" ht="12.75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/>
      <c r="K41" s="7"/>
    </row>
    <row r="42" spans="1:11" ht="12.75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/>
      <c r="K42" s="7"/>
    </row>
    <row r="43" spans="1:11" ht="12.75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/>
      <c r="K43" s="7"/>
    </row>
    <row r="44" spans="1:11" ht="12.75">
      <c r="A44" s="235" t="s">
        <v>69</v>
      </c>
      <c r="B44" s="236"/>
      <c r="C44" s="236"/>
      <c r="D44" s="236"/>
      <c r="E44" s="236"/>
      <c r="F44" s="236"/>
      <c r="G44" s="236"/>
      <c r="H44" s="236"/>
      <c r="I44" s="1">
        <v>36</v>
      </c>
      <c r="J44" s="63">
        <f>SUM(J39:J43)</f>
        <v>136453363</v>
      </c>
      <c r="K44" s="52">
        <f>SUM(K39:K43)</f>
        <v>47550054</v>
      </c>
    </row>
    <row r="45" spans="1:11" ht="24.75" customHeight="1">
      <c r="A45" s="235" t="s">
        <v>17</v>
      </c>
      <c r="B45" s="236"/>
      <c r="C45" s="236"/>
      <c r="D45" s="236"/>
      <c r="E45" s="236"/>
      <c r="F45" s="236"/>
      <c r="G45" s="236"/>
      <c r="H45" s="236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24.75" customHeight="1">
      <c r="A46" s="235" t="s">
        <v>18</v>
      </c>
      <c r="B46" s="236"/>
      <c r="C46" s="236"/>
      <c r="D46" s="236"/>
      <c r="E46" s="236"/>
      <c r="F46" s="236"/>
      <c r="G46" s="236"/>
      <c r="H46" s="236"/>
      <c r="I46" s="1">
        <v>38</v>
      </c>
      <c r="J46" s="63">
        <f>IF(J44&gt;J38,J44-J38,0)</f>
        <v>136453363</v>
      </c>
      <c r="K46" s="52">
        <f>IF(K44&gt;K38,K44-K38,0)</f>
        <v>47550054</v>
      </c>
    </row>
    <row r="47" spans="1:11" ht="12.75">
      <c r="A47" s="232" t="s">
        <v>70</v>
      </c>
      <c r="B47" s="233"/>
      <c r="C47" s="233"/>
      <c r="D47" s="233"/>
      <c r="E47" s="233"/>
      <c r="F47" s="233"/>
      <c r="G47" s="233"/>
      <c r="H47" s="233"/>
      <c r="I47" s="1">
        <v>39</v>
      </c>
      <c r="J47" s="63">
        <f>IF(J19-J20+J32-J33+J45-J46&gt;0,J19-J20+J32-J33+J45-J46,0)</f>
        <v>57021272</v>
      </c>
      <c r="K47" s="52">
        <f>IF(K19-K20+K32-K33+K45-K46&gt;0,K19-K20+K32-K33+K45-K46,0)</f>
        <v>27868898</v>
      </c>
    </row>
    <row r="48" spans="1:11" ht="12.75">
      <c r="A48" s="232" t="s">
        <v>71</v>
      </c>
      <c r="B48" s="233"/>
      <c r="C48" s="233"/>
      <c r="D48" s="233"/>
      <c r="E48" s="233"/>
      <c r="F48" s="233"/>
      <c r="G48" s="233"/>
      <c r="H48" s="233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32" t="s">
        <v>161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31393580</v>
      </c>
      <c r="K49" s="7">
        <v>88414852</v>
      </c>
    </row>
    <row r="50" spans="1:12" ht="12.75">
      <c r="A50" s="232" t="s">
        <v>175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>
        <v>57021272</v>
      </c>
      <c r="K50" s="7">
        <v>27868898</v>
      </c>
      <c r="L50" s="127"/>
    </row>
    <row r="51" spans="1:11" ht="12.75">
      <c r="A51" s="232" t="s">
        <v>176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/>
      <c r="K51" s="7"/>
    </row>
    <row r="52" spans="1:12" ht="12.75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64">
        <f>J49+J50-J51</f>
        <v>88414852</v>
      </c>
      <c r="K52" s="60">
        <f>K49+K50-K51</f>
        <v>116283750</v>
      </c>
      <c r="L52" s="127"/>
    </row>
    <row r="54" spans="10:12" ht="12.75">
      <c r="J54" s="139"/>
      <c r="K54" s="139"/>
      <c r="L54" s="127"/>
    </row>
    <row r="55" spans="10:11" ht="12.75">
      <c r="J55" s="139"/>
      <c r="K55" s="139"/>
    </row>
    <row r="56" ht="12.75">
      <c r="K56" s="156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ignoredErrors>
    <ignoredError sqref="K19:K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51" customWidth="1"/>
    <col min="9" max="9" width="8.7109375" style="51" customWidth="1"/>
    <col min="10" max="11" width="12.7109375" style="51" customWidth="1"/>
    <col min="12" max="16384" width="9.140625" style="51" customWidth="1"/>
  </cols>
  <sheetData>
    <row r="1" spans="1:11" ht="12.75" customHeight="1">
      <c r="A1" s="286" t="s">
        <v>197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4" t="s">
        <v>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23.25">
      <c r="A4" s="288" t="s">
        <v>59</v>
      </c>
      <c r="B4" s="288"/>
      <c r="C4" s="288"/>
      <c r="D4" s="288"/>
      <c r="E4" s="288"/>
      <c r="F4" s="288"/>
      <c r="G4" s="288"/>
      <c r="H4" s="288"/>
      <c r="I4" s="65" t="s">
        <v>279</v>
      </c>
      <c r="J4" s="66" t="s">
        <v>317</v>
      </c>
      <c r="K4" s="66" t="s">
        <v>318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71">
        <v>2</v>
      </c>
      <c r="J5" s="72" t="s">
        <v>282</v>
      </c>
      <c r="K5" s="72" t="s">
        <v>283</v>
      </c>
    </row>
    <row r="6" spans="1:11" ht="12.75">
      <c r="A6" s="224" t="s">
        <v>156</v>
      </c>
      <c r="B6" s="225"/>
      <c r="C6" s="225"/>
      <c r="D6" s="225"/>
      <c r="E6" s="225"/>
      <c r="F6" s="225"/>
      <c r="G6" s="225"/>
      <c r="H6" s="225"/>
      <c r="I6" s="281"/>
      <c r="J6" s="281"/>
      <c r="K6" s="282"/>
    </row>
    <row r="7" spans="1:11" ht="12.75">
      <c r="A7" s="232" t="s">
        <v>199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235" t="s">
        <v>198</v>
      </c>
      <c r="B12" s="236"/>
      <c r="C12" s="236"/>
      <c r="D12" s="236"/>
      <c r="E12" s="236"/>
      <c r="F12" s="236"/>
      <c r="G12" s="236"/>
      <c r="H12" s="23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35" t="s">
        <v>108</v>
      </c>
      <c r="B20" s="292"/>
      <c r="C20" s="292"/>
      <c r="D20" s="292"/>
      <c r="E20" s="292"/>
      <c r="F20" s="292"/>
      <c r="G20" s="292"/>
      <c r="H20" s="29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47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4" t="s">
        <v>159</v>
      </c>
      <c r="B22" s="225"/>
      <c r="C22" s="225"/>
      <c r="D22" s="225"/>
      <c r="E22" s="225"/>
      <c r="F22" s="225"/>
      <c r="G22" s="225"/>
      <c r="H22" s="225"/>
      <c r="I22" s="281"/>
      <c r="J22" s="281"/>
      <c r="K22" s="282"/>
    </row>
    <row r="23" spans="1:11" ht="12.75">
      <c r="A23" s="232" t="s">
        <v>165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166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319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320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167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4" t="s">
        <v>160</v>
      </c>
      <c r="B35" s="225"/>
      <c r="C35" s="225"/>
      <c r="D35" s="225"/>
      <c r="E35" s="225"/>
      <c r="F35" s="225"/>
      <c r="G35" s="225"/>
      <c r="H35" s="225"/>
      <c r="I35" s="281">
        <v>0</v>
      </c>
      <c r="J35" s="281"/>
      <c r="K35" s="282"/>
    </row>
    <row r="36" spans="1:11" ht="12.75">
      <c r="A36" s="232" t="s">
        <v>174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35" t="s">
        <v>162</v>
      </c>
      <c r="B46" s="236"/>
      <c r="C46" s="236"/>
      <c r="D46" s="236"/>
      <c r="E46" s="236"/>
      <c r="F46" s="236"/>
      <c r="G46" s="236"/>
      <c r="H46" s="23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35" t="s">
        <v>163</v>
      </c>
      <c r="B47" s="236"/>
      <c r="C47" s="236"/>
      <c r="D47" s="236"/>
      <c r="E47" s="236"/>
      <c r="F47" s="236"/>
      <c r="G47" s="236"/>
      <c r="H47" s="23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5" t="s">
        <v>161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175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47" t="s">
        <v>177</v>
      </c>
      <c r="B53" s="248"/>
      <c r="C53" s="248"/>
      <c r="D53" s="248"/>
      <c r="E53" s="248"/>
      <c r="F53" s="248"/>
      <c r="G53" s="248"/>
      <c r="H53" s="24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8.28125" style="75" customWidth="1"/>
    <col min="6" max="6" width="7.140625" style="75" customWidth="1"/>
    <col min="7" max="7" width="8.421875" style="75" customWidth="1"/>
    <col min="8" max="8" width="9.140625" style="75" hidden="1" customWidth="1"/>
    <col min="9" max="9" width="8.7109375" style="75" customWidth="1"/>
    <col min="10" max="11" width="12.7109375" style="75" customWidth="1"/>
    <col min="12" max="13" width="10.7109375" style="75" customWidth="1"/>
    <col min="14" max="16384" width="9.140625" style="75" customWidth="1"/>
  </cols>
  <sheetData>
    <row r="1" spans="1:12" ht="12.75">
      <c r="A1" s="312" t="s">
        <v>280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74"/>
    </row>
    <row r="2" spans="1:12" ht="15.75">
      <c r="A2" s="41"/>
      <c r="B2" s="73"/>
      <c r="C2" s="297" t="s">
        <v>281</v>
      </c>
      <c r="D2" s="297"/>
      <c r="E2" s="130" t="s">
        <v>361</v>
      </c>
      <c r="F2" s="42" t="s">
        <v>250</v>
      </c>
      <c r="G2" s="298" t="s">
        <v>362</v>
      </c>
      <c r="H2" s="299"/>
      <c r="I2" s="73"/>
      <c r="J2" s="73"/>
      <c r="K2" s="73"/>
      <c r="L2" s="76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79" t="s">
        <v>304</v>
      </c>
      <c r="J3" s="80" t="s">
        <v>150</v>
      </c>
      <c r="K3" s="80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2">
        <v>2</v>
      </c>
      <c r="J4" s="81" t="s">
        <v>282</v>
      </c>
      <c r="K4" s="81" t="s">
        <v>283</v>
      </c>
    </row>
    <row r="5" spans="1:11" ht="12.75">
      <c r="A5" s="302" t="s">
        <v>284</v>
      </c>
      <c r="B5" s="303"/>
      <c r="C5" s="303"/>
      <c r="D5" s="303"/>
      <c r="E5" s="303"/>
      <c r="F5" s="303"/>
      <c r="G5" s="303"/>
      <c r="H5" s="303"/>
      <c r="I5" s="43">
        <v>1</v>
      </c>
      <c r="J5" s="44">
        <v>300000000</v>
      </c>
      <c r="K5" s="44">
        <v>300000000</v>
      </c>
    </row>
    <row r="6" spans="1:11" ht="12.75">
      <c r="A6" s="302" t="s">
        <v>285</v>
      </c>
      <c r="B6" s="303"/>
      <c r="C6" s="303"/>
      <c r="D6" s="303"/>
      <c r="E6" s="303"/>
      <c r="F6" s="303"/>
      <c r="G6" s="303"/>
      <c r="H6" s="303"/>
      <c r="I6" s="43">
        <v>2</v>
      </c>
      <c r="J6" s="45"/>
      <c r="K6" s="45"/>
    </row>
    <row r="7" spans="1:11" ht="12.75">
      <c r="A7" s="302" t="s">
        <v>286</v>
      </c>
      <c r="B7" s="303"/>
      <c r="C7" s="303"/>
      <c r="D7" s="303"/>
      <c r="E7" s="303"/>
      <c r="F7" s="303"/>
      <c r="G7" s="303"/>
      <c r="H7" s="303"/>
      <c r="I7" s="43">
        <v>3</v>
      </c>
      <c r="J7" s="45">
        <v>15000000</v>
      </c>
      <c r="K7" s="45">
        <v>15000000</v>
      </c>
    </row>
    <row r="8" spans="1:11" ht="12.75">
      <c r="A8" s="302" t="s">
        <v>287</v>
      </c>
      <c r="B8" s="303"/>
      <c r="C8" s="303"/>
      <c r="D8" s="303"/>
      <c r="E8" s="303"/>
      <c r="F8" s="303"/>
      <c r="G8" s="303"/>
      <c r="H8" s="303"/>
      <c r="I8" s="43">
        <v>4</v>
      </c>
      <c r="J8" s="45">
        <f>+Bilanca!J79</f>
        <v>918882659</v>
      </c>
      <c r="K8" s="45">
        <f>+Bilanca!K79</f>
        <v>1062357275</v>
      </c>
    </row>
    <row r="9" spans="1:13" ht="12.75">
      <c r="A9" s="302" t="s">
        <v>288</v>
      </c>
      <c r="B9" s="303"/>
      <c r="C9" s="303"/>
      <c r="D9" s="303"/>
      <c r="E9" s="303"/>
      <c r="F9" s="303"/>
      <c r="G9" s="303"/>
      <c r="H9" s="303"/>
      <c r="I9" s="43">
        <v>5</v>
      </c>
      <c r="J9" s="45">
        <f>+Bilanca!J82</f>
        <v>143474616</v>
      </c>
      <c r="K9" s="45">
        <f>+Bilanca!K82</f>
        <v>40340997</v>
      </c>
      <c r="M9" s="136"/>
    </row>
    <row r="10" spans="1:11" ht="12.75">
      <c r="A10" s="302" t="s">
        <v>289</v>
      </c>
      <c r="B10" s="303"/>
      <c r="C10" s="303"/>
      <c r="D10" s="303"/>
      <c r="E10" s="303"/>
      <c r="F10" s="303"/>
      <c r="G10" s="303"/>
      <c r="H10" s="303"/>
      <c r="I10" s="43">
        <v>6</v>
      </c>
      <c r="J10" s="45"/>
      <c r="K10" s="45"/>
    </row>
    <row r="11" spans="1:11" ht="12.75">
      <c r="A11" s="302" t="s">
        <v>290</v>
      </c>
      <c r="B11" s="303"/>
      <c r="C11" s="303"/>
      <c r="D11" s="303"/>
      <c r="E11" s="303"/>
      <c r="F11" s="303"/>
      <c r="G11" s="303"/>
      <c r="H11" s="303"/>
      <c r="I11" s="43">
        <v>7</v>
      </c>
      <c r="J11" s="45"/>
      <c r="K11" s="45"/>
    </row>
    <row r="12" spans="1:11" ht="12.75">
      <c r="A12" s="302" t="s">
        <v>291</v>
      </c>
      <c r="B12" s="303"/>
      <c r="C12" s="303"/>
      <c r="D12" s="303"/>
      <c r="E12" s="303"/>
      <c r="F12" s="303"/>
      <c r="G12" s="303"/>
      <c r="H12" s="303"/>
      <c r="I12" s="43">
        <v>8</v>
      </c>
      <c r="J12" s="45"/>
      <c r="K12" s="45"/>
    </row>
    <row r="13" spans="1:11" ht="12.75">
      <c r="A13" s="302" t="s">
        <v>292</v>
      </c>
      <c r="B13" s="303"/>
      <c r="C13" s="303"/>
      <c r="D13" s="303"/>
      <c r="E13" s="303"/>
      <c r="F13" s="303"/>
      <c r="G13" s="303"/>
      <c r="H13" s="303"/>
      <c r="I13" s="43">
        <v>9</v>
      </c>
      <c r="J13" s="45"/>
      <c r="K13" s="45"/>
    </row>
    <row r="14" spans="1:13" ht="12.75">
      <c r="A14" s="304" t="s">
        <v>293</v>
      </c>
      <c r="B14" s="305"/>
      <c r="C14" s="305"/>
      <c r="D14" s="305"/>
      <c r="E14" s="305"/>
      <c r="F14" s="305"/>
      <c r="G14" s="305"/>
      <c r="H14" s="305"/>
      <c r="I14" s="43">
        <v>10</v>
      </c>
      <c r="J14" s="77">
        <f>SUM(J5:J13)</f>
        <v>1377357275</v>
      </c>
      <c r="K14" s="77">
        <f>SUM(K5:K13)</f>
        <v>1417698272</v>
      </c>
      <c r="L14" s="136"/>
      <c r="M14" s="136"/>
    </row>
    <row r="15" spans="1:11" ht="12.75">
      <c r="A15" s="302" t="s">
        <v>294</v>
      </c>
      <c r="B15" s="303"/>
      <c r="C15" s="303"/>
      <c r="D15" s="303"/>
      <c r="E15" s="303"/>
      <c r="F15" s="303"/>
      <c r="G15" s="303"/>
      <c r="H15" s="303"/>
      <c r="I15" s="43">
        <v>11</v>
      </c>
      <c r="J15" s="45"/>
      <c r="K15" s="45"/>
    </row>
    <row r="16" spans="1:11" ht="12.75">
      <c r="A16" s="302" t="s">
        <v>295</v>
      </c>
      <c r="B16" s="303"/>
      <c r="C16" s="303"/>
      <c r="D16" s="303"/>
      <c r="E16" s="303"/>
      <c r="F16" s="303"/>
      <c r="G16" s="303"/>
      <c r="H16" s="303"/>
      <c r="I16" s="43">
        <v>12</v>
      </c>
      <c r="J16" s="45"/>
      <c r="K16" s="45"/>
    </row>
    <row r="17" spans="1:11" ht="12.75">
      <c r="A17" s="302" t="s">
        <v>296</v>
      </c>
      <c r="B17" s="303"/>
      <c r="C17" s="303"/>
      <c r="D17" s="303"/>
      <c r="E17" s="303"/>
      <c r="F17" s="303"/>
      <c r="G17" s="303"/>
      <c r="H17" s="303"/>
      <c r="I17" s="43">
        <v>13</v>
      </c>
      <c r="J17" s="45"/>
      <c r="K17" s="45"/>
    </row>
    <row r="18" spans="1:11" ht="12.75">
      <c r="A18" s="302" t="s">
        <v>297</v>
      </c>
      <c r="B18" s="303"/>
      <c r="C18" s="303"/>
      <c r="D18" s="303"/>
      <c r="E18" s="303"/>
      <c r="F18" s="303"/>
      <c r="G18" s="303"/>
      <c r="H18" s="303"/>
      <c r="I18" s="43">
        <v>14</v>
      </c>
      <c r="J18" s="45"/>
      <c r="K18" s="45"/>
    </row>
    <row r="19" spans="1:11" ht="12.75">
      <c r="A19" s="302" t="s">
        <v>298</v>
      </c>
      <c r="B19" s="303"/>
      <c r="C19" s="303"/>
      <c r="D19" s="303"/>
      <c r="E19" s="303"/>
      <c r="F19" s="303"/>
      <c r="G19" s="303"/>
      <c r="H19" s="303"/>
      <c r="I19" s="43">
        <v>15</v>
      </c>
      <c r="J19" s="45"/>
      <c r="K19" s="45"/>
    </row>
    <row r="20" spans="1:11" ht="12.75">
      <c r="A20" s="302" t="s">
        <v>299</v>
      </c>
      <c r="B20" s="303"/>
      <c r="C20" s="303"/>
      <c r="D20" s="303"/>
      <c r="E20" s="303"/>
      <c r="F20" s="303"/>
      <c r="G20" s="303"/>
      <c r="H20" s="303"/>
      <c r="I20" s="43">
        <v>16</v>
      </c>
      <c r="J20" s="45">
        <v>143474616</v>
      </c>
      <c r="K20" s="45">
        <v>38865672</v>
      </c>
    </row>
    <row r="21" spans="1:11" ht="12.75">
      <c r="A21" s="304" t="s">
        <v>300</v>
      </c>
      <c r="B21" s="305"/>
      <c r="C21" s="305"/>
      <c r="D21" s="305"/>
      <c r="E21" s="305"/>
      <c r="F21" s="305"/>
      <c r="G21" s="305"/>
      <c r="H21" s="305"/>
      <c r="I21" s="43">
        <v>17</v>
      </c>
      <c r="J21" s="78">
        <f>SUM(J15:J20)</f>
        <v>143474616</v>
      </c>
      <c r="K21" s="78">
        <f>SUM(K15:K20)</f>
        <v>38865672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6" t="s">
        <v>301</v>
      </c>
      <c r="B23" s="307"/>
      <c r="C23" s="307"/>
      <c r="D23" s="307"/>
      <c r="E23" s="307"/>
      <c r="F23" s="307"/>
      <c r="G23" s="307"/>
      <c r="H23" s="307"/>
      <c r="I23" s="46">
        <v>18</v>
      </c>
      <c r="J23" s="44"/>
      <c r="K23" s="44"/>
    </row>
    <row r="24" spans="1:11" ht="17.25" customHeight="1">
      <c r="A24" s="308" t="s">
        <v>302</v>
      </c>
      <c r="B24" s="309"/>
      <c r="C24" s="309"/>
      <c r="D24" s="309"/>
      <c r="E24" s="309"/>
      <c r="F24" s="309"/>
      <c r="G24" s="309"/>
      <c r="H24" s="309"/>
      <c r="I24" s="47">
        <v>19</v>
      </c>
      <c r="J24" s="78"/>
      <c r="K24" s="78"/>
    </row>
    <row r="25" spans="1:11" ht="30" customHeight="1">
      <c r="A25" s="310" t="s">
        <v>303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  <row r="28" spans="10:11" ht="12.75">
      <c r="J28" s="136"/>
      <c r="K28" s="13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10" zoomScalePageLayoutView="0" workbookViewId="0" topLeftCell="A1">
      <selection activeCell="C14" sqref="C14:D14"/>
    </sheetView>
  </sheetViews>
  <sheetFormatPr defaultColWidth="8.8515625" defaultRowHeight="12.75"/>
  <cols>
    <col min="1" max="1" width="100.140625" style="131" customWidth="1"/>
    <col min="2" max="2" width="14.00390625" style="131" bestFit="1" customWidth="1"/>
    <col min="3" max="3" width="15.421875" style="131" bestFit="1" customWidth="1"/>
    <col min="4" max="4" width="12.28125" style="131" bestFit="1" customWidth="1"/>
    <col min="5" max="5" width="11.140625" style="131" customWidth="1"/>
    <col min="6" max="6" width="10.7109375" style="131" bestFit="1" customWidth="1"/>
    <col min="7" max="9" width="8.8515625" style="131" customWidth="1"/>
    <col min="10" max="10" width="10.28125" style="131" customWidth="1"/>
    <col min="11" max="11" width="8.8515625" style="131" customWidth="1"/>
    <col min="12" max="12" width="10.7109375" style="131" bestFit="1" customWidth="1"/>
    <col min="13" max="13" width="8.8515625" style="131" customWidth="1"/>
    <col min="14" max="14" width="10.140625" style="131" bestFit="1" customWidth="1"/>
    <col min="15" max="16384" width="8.8515625" style="131" customWidth="1"/>
  </cols>
  <sheetData>
    <row r="1" spans="1:10" ht="15.75">
      <c r="A1" s="128" t="s">
        <v>336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337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 t="s">
        <v>371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 t="s">
        <v>338</v>
      </c>
      <c r="B5" s="133"/>
      <c r="C5" s="40"/>
      <c r="D5" s="40"/>
      <c r="E5" s="40"/>
      <c r="F5" s="40"/>
      <c r="G5" s="40"/>
      <c r="H5" s="40"/>
      <c r="I5" s="40"/>
      <c r="J5" s="40"/>
    </row>
    <row r="6" spans="1:10" ht="12.75">
      <c r="A6" s="133" t="s">
        <v>377</v>
      </c>
      <c r="B6" s="138"/>
      <c r="C6" s="138"/>
      <c r="D6" s="138"/>
      <c r="E6" s="40"/>
      <c r="F6" s="40"/>
      <c r="G6" s="40"/>
      <c r="H6" s="40"/>
      <c r="I6" s="40"/>
      <c r="J6" s="40"/>
    </row>
    <row r="7" spans="1:10" ht="12.75">
      <c r="A7" s="133" t="s">
        <v>376</v>
      </c>
      <c r="B7" s="138"/>
      <c r="C7" s="138"/>
      <c r="D7" s="138"/>
      <c r="E7" s="40"/>
      <c r="F7" s="40"/>
      <c r="G7" s="40"/>
      <c r="H7" s="40"/>
      <c r="I7" s="40"/>
      <c r="J7" s="40"/>
    </row>
    <row r="8" spans="1:10" ht="12.75">
      <c r="A8" s="40" t="s">
        <v>339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 t="s">
        <v>358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 t="s">
        <v>340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 t="s">
        <v>363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 t="s">
        <v>366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386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341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44" t="s">
        <v>342</v>
      </c>
      <c r="B15" s="40"/>
      <c r="C15" s="40"/>
      <c r="D15" s="40"/>
      <c r="E15" s="40"/>
      <c r="F15" s="40"/>
      <c r="G15" s="40"/>
      <c r="H15" s="40"/>
      <c r="I15" s="40"/>
      <c r="J15" s="40" t="s">
        <v>369</v>
      </c>
    </row>
    <row r="16" spans="1:10" ht="12.75">
      <c r="A16" s="144" t="s">
        <v>343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54" t="s">
        <v>373</v>
      </c>
      <c r="B17" s="40"/>
      <c r="C17" s="40"/>
      <c r="D17" s="40"/>
      <c r="E17" s="40"/>
      <c r="F17" s="40"/>
      <c r="G17" s="40"/>
      <c r="H17" s="40"/>
      <c r="I17" s="40"/>
      <c r="J17" s="40"/>
    </row>
    <row r="18" ht="12.75">
      <c r="A18" s="154" t="s">
        <v>387</v>
      </c>
    </row>
    <row r="19" spans="1:7" ht="12.75">
      <c r="A19" s="131" t="s">
        <v>344</v>
      </c>
      <c r="B19" s="137"/>
      <c r="F19" s="137"/>
      <c r="G19" s="137"/>
    </row>
    <row r="20" spans="1:7" ht="12.75">
      <c r="A20" s="131" t="s">
        <v>378</v>
      </c>
      <c r="B20" s="137"/>
      <c r="C20" s="135"/>
      <c r="D20" s="135"/>
      <c r="F20" s="135"/>
      <c r="G20" s="137"/>
    </row>
    <row r="21" spans="1:7" ht="12.75">
      <c r="A21" s="131" t="s">
        <v>379</v>
      </c>
      <c r="B21" s="137"/>
      <c r="C21" s="137"/>
      <c r="D21" s="137"/>
      <c r="F21" s="135"/>
      <c r="G21" s="137"/>
    </row>
    <row r="22" spans="1:7" ht="12.75">
      <c r="A22" s="131" t="s">
        <v>372</v>
      </c>
      <c r="B22" s="137"/>
      <c r="C22" s="135"/>
      <c r="D22" s="135"/>
      <c r="E22" s="135"/>
      <c r="F22" s="137"/>
      <c r="G22" s="137"/>
    </row>
    <row r="23" spans="1:7" ht="12.75">
      <c r="A23" s="131" t="s">
        <v>380</v>
      </c>
      <c r="B23" s="137"/>
      <c r="C23" s="135"/>
      <c r="D23" s="135"/>
      <c r="E23" s="135"/>
      <c r="F23" s="135"/>
      <c r="G23" s="137"/>
    </row>
    <row r="24" spans="1:14" ht="12.75">
      <c r="A24" s="131" t="s">
        <v>367</v>
      </c>
      <c r="B24" s="137"/>
      <c r="D24" s="147"/>
      <c r="E24" s="135"/>
      <c r="F24" s="146"/>
      <c r="G24" s="137"/>
      <c r="J24" s="146">
        <v>14693039</v>
      </c>
      <c r="L24" s="135" t="e">
        <f>+#REF!-#REF!</f>
        <v>#REF!</v>
      </c>
      <c r="N24" s="135" t="e">
        <f>+#REF!-#REF!</f>
        <v>#REF!</v>
      </c>
    </row>
    <row r="25" spans="1:7" ht="12.75">
      <c r="A25" s="131" t="s">
        <v>385</v>
      </c>
      <c r="B25" s="137"/>
      <c r="C25" s="155"/>
      <c r="D25" s="135"/>
      <c r="E25" s="135"/>
      <c r="F25" s="135"/>
      <c r="G25" s="137"/>
    </row>
    <row r="26" spans="1:3" ht="12.75">
      <c r="A26" s="131" t="s">
        <v>368</v>
      </c>
      <c r="C26" s="155"/>
    </row>
    <row r="27" spans="1:10" ht="12.75">
      <c r="A27" s="131" t="s">
        <v>345</v>
      </c>
      <c r="C27" s="135"/>
      <c r="D27" s="135"/>
      <c r="E27" s="135"/>
      <c r="F27" s="135"/>
      <c r="J27" s="146">
        <v>2129430.29</v>
      </c>
    </row>
    <row r="28" spans="1:6" ht="12.75">
      <c r="A28" s="131" t="s">
        <v>346</v>
      </c>
      <c r="E28" s="135"/>
      <c r="F28" s="135"/>
    </row>
    <row r="29" spans="1:5" ht="12.75">
      <c r="A29" s="131" t="s">
        <v>347</v>
      </c>
      <c r="E29" s="135"/>
    </row>
    <row r="30" ht="12.75">
      <c r="A30" s="131" t="s">
        <v>348</v>
      </c>
    </row>
    <row r="31" ht="12.75">
      <c r="A31" s="131" t="s">
        <v>349</v>
      </c>
    </row>
    <row r="32" spans="1:6" ht="12.75">
      <c r="A32" s="131" t="s">
        <v>350</v>
      </c>
      <c r="B32" s="135"/>
      <c r="F32" s="135"/>
    </row>
    <row r="33" spans="1:6" ht="12.75">
      <c r="A33" s="131" t="s">
        <v>381</v>
      </c>
      <c r="B33" s="135"/>
      <c r="C33" s="135"/>
      <c r="D33" s="135"/>
      <c r="F33" s="135"/>
    </row>
    <row r="34" spans="1:6" ht="12.75">
      <c r="A34" s="145" t="s">
        <v>382</v>
      </c>
      <c r="B34" s="135"/>
      <c r="C34" s="137"/>
      <c r="D34" s="137"/>
      <c r="F34" s="135"/>
    </row>
    <row r="35" spans="1:6" ht="12.75">
      <c r="A35" s="145" t="s">
        <v>370</v>
      </c>
      <c r="B35" s="135"/>
      <c r="F35" s="135"/>
    </row>
    <row r="36" spans="1:6" ht="12.75">
      <c r="A36" s="145" t="s">
        <v>364</v>
      </c>
      <c r="B36" s="135"/>
      <c r="C36" s="135"/>
      <c r="D36" s="135"/>
      <c r="F36" s="135"/>
    </row>
    <row r="37" spans="1:4" ht="12.75">
      <c r="A37" s="131" t="s">
        <v>383</v>
      </c>
      <c r="B37" s="132"/>
      <c r="C37" s="137"/>
      <c r="D37" s="137"/>
    </row>
    <row r="38" spans="1:2" ht="12.75">
      <c r="A38" s="131" t="s">
        <v>351</v>
      </c>
      <c r="B38" s="132"/>
    </row>
    <row r="39" spans="1:4" ht="12.75">
      <c r="A39" s="70" t="s">
        <v>388</v>
      </c>
      <c r="B39" s="132"/>
      <c r="C39" s="155"/>
      <c r="D39" s="155"/>
    </row>
    <row r="40" spans="1:4" ht="12.75">
      <c r="A40" s="70" t="s">
        <v>384</v>
      </c>
      <c r="C40" s="137"/>
      <c r="D40" s="137"/>
    </row>
    <row r="41" ht="12.75">
      <c r="A41" s="131" t="s">
        <v>352</v>
      </c>
    </row>
    <row r="42" ht="12.75">
      <c r="A42" s="131" t="s">
        <v>353</v>
      </c>
    </row>
    <row r="43" ht="12.75">
      <c r="A43" s="131" t="s">
        <v>354</v>
      </c>
    </row>
    <row r="44" ht="12.75">
      <c r="A44" s="131" t="s">
        <v>355</v>
      </c>
    </row>
    <row r="45" ht="12.75">
      <c r="A45" s="131" t="s">
        <v>356</v>
      </c>
    </row>
    <row r="46" ht="12.75">
      <c r="A46" s="131" t="s">
        <v>357</v>
      </c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39:A40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Biserka Klarić</cp:lastModifiedBy>
  <cp:lastPrinted>2018-02-22T13:00:41Z</cp:lastPrinted>
  <dcterms:created xsi:type="dcterms:W3CDTF">2008-10-17T11:51:54Z</dcterms:created>
  <dcterms:modified xsi:type="dcterms:W3CDTF">2018-02-22T13:00:46Z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