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 " sheetId="7" r:id="rId7"/>
  </sheets>
  <definedNames>
    <definedName name="_xlnm.Print_Area" localSheetId="6">'Bilješke '!$A$1:$A$37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<sst xmlns="http://schemas.openxmlformats.org/spreadsheetml/2006/main" count="427" uniqueCount="373">
  <si>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</si>
  <si>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</si>
  <si>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</si>
  <si>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</si>
  <si>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</si>
  <si>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</si>
  <si>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</si>
  <si>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</si>
  <si>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</si>
  <si>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</si>
  <si>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</si>
  <si>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</si>
  <si>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</si>
  <si>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</si>
  <si>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</si>
  <si>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</si>
  <si>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</si>
  <si>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</si>
  <si>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</si>
  <si>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</si>
  <si>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</si>
  <si>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</si>
  <si>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</si>
  <si>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</si>
  <si>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</si>
  <si>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</si>
  <si>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</si>
  <si>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</si>
  <si>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</si>
  <si>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</si>
  <si>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</si>
  <si>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</si>
  <si>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</si>
  <si>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</si>
  <si>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</si>
  <si>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</si>
  <si>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</si>
  <si>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</si>
  <si>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</si>
  <si>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</si>
  <si>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</si>
  <si>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</si>
  <si>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</si>
  <si>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</si>
  <si>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</si>
  <si>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</si>
  <si>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</si>
  <si>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</si>
  <si>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</si>
  <si>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</si>
  <si>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</si>
  <si>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</si>
  <si>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</si>
  <si>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</si>
  <si>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</si>
  <si>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</si>
  <si>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</si>
  <si>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</si>
  <si>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</si>
  <si>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</si>
  <si>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</si>
  <si>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</si>
  <si>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</si>
  <si>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</si>
  <si>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</si>
  <si>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</si>
  <si>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</si>
  <si>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</si>
  <si>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</si>
  <si>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</si>
  <si>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</si>
  <si>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</si>
  <si>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</si>
  <si>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</si>
  <si>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</si>
  <si>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</si>
  <si>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</si>
  <si>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</si>
  <si>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</si>
  <si>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</si>
  <si>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</si>
  <si>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</si>
  <si>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</si>
  <si>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</si>
  <si>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</si>
  <si>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</si>
  <si>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</si>
  <si>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</si>
  <si>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</si>
  <si>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</si>
  <si>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</si>
  <si>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</si>
  <si>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</si>
  <si>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</si>
  <si>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</si>
  <si>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</si>
  <si>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</si>
  <si>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</si>
  <si>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</si>
  <si>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</si>
  <si>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</si>
  <si>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</si>
  <si>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</si>
  <si>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</si>
  <si>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</si>
  <si>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</si>
  <si>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</si>
  <si>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</si>
  <si>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</si>
  <si>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</si>
  <si>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</si>
  <si>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</si>
  <si>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</si>
  <si>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</si>
  <si>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</si>
  <si>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</si>
  <si>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</si>
  <si>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</si>
  <si>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</si>
  <si>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</si>
  <si>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</si>
  <si>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</si>
  <si>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</si>
  <si>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</si>
  <si>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</si>
  <si>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</si>
  <si>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</si>
  <si>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</si>
  <si>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</si>
  <si>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</si>
  <si>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</si>
  <si>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</si>
  <si>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</si>
  <si>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</si>
  <si>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</si>
  <si>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</si>
  <si>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</si>
  <si>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</si>
  <si>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</si>
  <si>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</si>
  <si>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</si>
  <si>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</si>
  <si>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</si>
  <si>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</si>
  <si>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</si>
  <si>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</si>
  <si>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</si>
  <si>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</si>
  <si>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</si>
  <si>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</si>
  <si>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</si>
  <si>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</si>
  <si>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</si>
  <si>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</si>
  <si>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</si>
  <si>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</si>
  <si>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</si>
  <si>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</si>
  <si>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</si>
  <si>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</si>
  <si>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</si>
  <si>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</si>
  <si>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</si>
  <si>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</si>
  <si>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</si>
  <si>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</si>
  <si>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</si>
  <si>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</si>
  <si>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</si>
  <si>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</si>
  <si>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</si>
  <si>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</si>
  <si>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</si>
  <si>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</si>
  <si>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</si>
  <si>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</si>
  <si>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</si>
  <si>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</si>
  <si>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</si>
  <si>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</si>
  <si>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</si>
  <si>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</si>
  <si>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</si>
  <si>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</si>
  <si>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</si>
  <si>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</si>
  <si>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</si>
  <si>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</si>
  <si>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</si>
  <si>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</si>
  <si>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</si>
  <si>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</si>
  <si>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</si>
  <si>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</si>
  <si>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</si>
  <si>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</si>
  <si>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</si>
  <si>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</si>
  <si>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</si>
  <si>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</si>
  <si>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</si>
  <si>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</si>
  <si>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</si>
  <si>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</si>
  <si>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</si>
  <si>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</si>
  <si>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</si>
  <si>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</si>
  <si>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</si>
  <si>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</si>
  <si>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</si>
  <si>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</si>
  <si>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</si>
  <si>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</si>
  <si>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</si>
  <si>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</si>
  <si>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</si>
  <si>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</si>
  <si>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</si>
  <si>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</si>
  <si>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</si>
  <si>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</si>
  <si>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</si>
  <si>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</si>
  <si>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</si>
  <si>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</si>
  <si>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</si>
  <si>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</si>
  <si>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</si>
  <si>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</si>
  <si>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</si>
  <si>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</si>
  <si>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</si>
  <si>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</si>
  <si>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</si>
  <si>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</si>
  <si>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</si>
  <si>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</si>
  <si>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</si>
  <si>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</si>
  <si>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</si>
  <si>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</si>
  <si>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</si>
  <si>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</si>
  <si>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</si>
  <si>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</si>
  <si>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</si>
  <si>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</si>
  <si>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</si>
  <si>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</si>
  <si>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</si>
  <si>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</si>
  <si>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</si>
  <si>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</si>
  <si>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</si>
  <si>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</si>
  <si>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</si>
  <si>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</si>
  <si>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</si>
  <si>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</si>
  <si>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</si>
  <si>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</si>
  <si>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</si>
  <si>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</si>
  <si>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</si>
  <si>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</si>
  <si>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</si>
  <si>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</si>
  <si>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</si>
  <si>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</si>
  <si>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</si>
  <si>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</si>
  <si>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</si>
  <si>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</si>
  <si>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</si>
  <si>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</si>
  <si>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</si>
  <si>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</si>
  <si>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</si>
  <si>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</si>
  <si>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</si>
  <si>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</si>
  <si>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</si>
  <si>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</si>
  <si>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</si>
  <si>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</si>
  <si>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</si>
  <si>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</si>
  <si>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</si>
  <si>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</si>
  <si>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</si>
  <si>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</si>
  <si>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</si>
  <si>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</si>
  <si>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</si>
  <si>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</si>
  <si>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</si>
  <si>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</si>
  <si>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</si>
  <si>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</si>
  <si>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</si>
  <si>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</si>
  <si>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</si>
  <si>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</si>
  <si>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</si>
  <si>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</si>
  <si>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</si>
  <si>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</si>
  <si>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</si>
  <si>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</si>
  <si>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</si>
  <si>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</si>
  <si>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</si>
  <si>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</si>
  <si>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</si>
  <si>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</si>
  <si>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</si>
  <si>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</si>
  <si>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</si>
  <si>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</si>
  <si>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</si>
  <si>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Dukat d.d.</t>
  </si>
  <si>
    <t xml:space="preserve">Obveznik: Dukat d.d. </t>
  </si>
  <si>
    <t>u razdoblju 1.1.2014. do 31.3.2014.</t>
  </si>
  <si>
    <t>stanje na dan 31.3.2014.</t>
  </si>
  <si>
    <t>1.1.2014.</t>
  </si>
  <si>
    <t>31.3.2014.</t>
  </si>
  <si>
    <t>01454935</t>
  </si>
  <si>
    <t>080307619</t>
  </si>
  <si>
    <t>25457712630</t>
  </si>
  <si>
    <t>Dukat d.d.</t>
  </si>
  <si>
    <t>Zagreb</t>
  </si>
  <si>
    <t>Marijana Čavića 9</t>
  </si>
  <si>
    <t>biserka.klaric@dukat.hr</t>
  </si>
  <si>
    <t>www.dukat.hr</t>
  </si>
  <si>
    <t>Grad Zagreb</t>
  </si>
  <si>
    <t>NE</t>
  </si>
  <si>
    <t>BISERKA KLARIĆ</t>
  </si>
  <si>
    <t>01/239 2194</t>
  </si>
  <si>
    <t>01/2392 267</t>
  </si>
  <si>
    <t>dukat-info@dukat.hr</t>
  </si>
  <si>
    <t>1051</t>
  </si>
  <si>
    <t>ALEN FONTANA</t>
  </si>
  <si>
    <t>BILJEŠKE UZ FINANCIJSKE IZVJEŠTAJE</t>
  </si>
  <si>
    <t>1. Podjela dionica</t>
  </si>
  <si>
    <t>U izveštajnom razdoblju nije bilo dodatne podjele dionica.</t>
  </si>
  <si>
    <t>2. Zarada po dionici</t>
  </si>
  <si>
    <t>3. Promjena vlasničke strukture</t>
  </si>
  <si>
    <t>U izvještajnom razdoblju bilo je manjeg trgovanja dionicama DUKAT-a.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</si>
  <si>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</si>
  <si>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</si>
  <si>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</si>
  <si>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</si>
  <si>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</si>
  <si>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</si>
  <si>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</si>
  <si>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</si>
  <si>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</si>
  <si>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 xml:space="preserve">Grupa se bavi proizvodnjom: mlijeka i mliječnih proizoda, trgovinom proizvoda i robe te </t>
  </si>
  <si>
    <t>uslugama cestovnog prijevoza.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</si>
  <si>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</si>
  <si>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</si>
  <si>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</si>
  <si>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</si>
  <si>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</si>
  <si>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</si>
  <si>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</si>
  <si>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</si>
  <si>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Poslovni prihodi manji su u odnosu na isto razdoblja prošle godine za 4,9%.</t>
  </si>
  <si>
    <t xml:space="preserve">Poslovni rashodi manji su u odnosu na isto razdoblje prošle godine za 6,6%.                                                                                </t>
  </si>
  <si>
    <t xml:space="preserve">Financijski rashodi (kamate i tečajne razlike) u odnosu na isto razdoblje prošle godine veći su za 4,2 mil kn </t>
  </si>
  <si>
    <t xml:space="preserve">Ostvarena neto dobit veća je u odnosu na isto razdoblje prošle godine za 2,9 mil kn. </t>
  </si>
  <si>
    <t>Zarada po dionici u 1.tromjesečju 2014. godine iznosi -3,00 kune.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</si>
</sst>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#,##0.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10" fillId="0" borderId="0" xfId="63" applyFont="1" applyAlignment="1">
      <alignment/>
      <protection/>
    </xf>
    <xf numFmtId="4" fontId="0" fillId="0" borderId="0" xfId="0" applyNumberForma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9">
      <alignment/>
      <protection/>
    </xf>
    <xf numFmtId="0" fontId="0" fillId="0" borderId="0" xfId="59" applyFont="1" applyFill="1">
      <alignment/>
      <protection/>
    </xf>
    <xf numFmtId="0" fontId="19" fillId="0" borderId="0" xfId="63" applyFont="1" applyFill="1" applyAlignment="1">
      <alignment/>
      <protection/>
    </xf>
    <xf numFmtId="4" fontId="1" fillId="0" borderId="30" xfId="0" applyNumberFormat="1" applyFont="1" applyFill="1" applyBorder="1" applyAlignment="1" applyProtection="1">
      <alignment vertical="center"/>
      <protection hidden="1"/>
    </xf>
    <xf numFmtId="0" fontId="9" fillId="0" borderId="0" xfId="63" applyFont="1" applyFill="1" applyAlignment="1">
      <alignment/>
      <protection/>
    </xf>
    <xf numFmtId="0" fontId="7" fillId="0" borderId="0" xfId="57" applyFont="1" applyFill="1" applyBorder="1" applyAlignment="1">
      <alignment horizontal="left" vertical="top"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6" fillId="0" borderId="0" xfId="63" applyFont="1" applyBorder="1" applyAlignment="1" applyProtection="1">
      <alignment horizontal="left"/>
      <protection hidden="1"/>
    </xf>
    <xf numFmtId="0" fontId="17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10" fillId="0" borderId="33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FIN" xfId="57"/>
    <cellStyle name="Normal_TFI-POD" xfId="58"/>
    <cellStyle name="Normalno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iserka.klar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8.7109375" style="11" customWidth="1"/>
    <col min="7" max="7" width="11.00390625" style="11" customWidth="1"/>
    <col min="8" max="8" width="10.57421875" style="11" customWidth="1"/>
    <col min="9" max="9" width="9.421875" style="11" customWidth="1"/>
    <col min="10" max="16384" width="9.140625" style="11" customWidth="1"/>
  </cols>
  <sheetData>
    <row r="1" spans="1:12" ht="15.75">
      <c r="A1" s="163" t="s">
        <v>248</v>
      </c>
      <c r="B1" s="164"/>
      <c r="C1" s="164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19" t="s">
        <v>325</v>
      </c>
      <c r="F2" s="12"/>
      <c r="G2" s="13" t="s">
        <v>250</v>
      </c>
      <c r="H2" s="119" t="s">
        <v>326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95" t="s">
        <v>315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5" t="s">
        <v>251</v>
      </c>
      <c r="B6" s="146"/>
      <c r="C6" s="158" t="s">
        <v>327</v>
      </c>
      <c r="D6" s="159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98" t="s">
        <v>252</v>
      </c>
      <c r="B8" s="199"/>
      <c r="C8" s="158" t="s">
        <v>328</v>
      </c>
      <c r="D8" s="159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0" t="s">
        <v>253</v>
      </c>
      <c r="B10" s="190"/>
      <c r="C10" s="158" t="s">
        <v>329</v>
      </c>
      <c r="D10" s="159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5" t="s">
        <v>254</v>
      </c>
      <c r="B12" s="146"/>
      <c r="C12" s="160" t="s">
        <v>330</v>
      </c>
      <c r="D12" s="187"/>
      <c r="E12" s="187"/>
      <c r="F12" s="187"/>
      <c r="G12" s="187"/>
      <c r="H12" s="187"/>
      <c r="I12" s="14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5" t="s">
        <v>255</v>
      </c>
      <c r="B14" s="146"/>
      <c r="C14" s="188">
        <v>10000</v>
      </c>
      <c r="D14" s="189"/>
      <c r="E14" s="16"/>
      <c r="F14" s="160" t="s">
        <v>331</v>
      </c>
      <c r="G14" s="187"/>
      <c r="H14" s="187"/>
      <c r="I14" s="14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5" t="s">
        <v>256</v>
      </c>
      <c r="B16" s="146"/>
      <c r="C16" s="160" t="s">
        <v>332</v>
      </c>
      <c r="D16" s="187"/>
      <c r="E16" s="187"/>
      <c r="F16" s="187"/>
      <c r="G16" s="187"/>
      <c r="H16" s="187"/>
      <c r="I16" s="14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5" t="s">
        <v>257</v>
      </c>
      <c r="B18" s="146"/>
      <c r="C18" s="183" t="s">
        <v>340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5" t="s">
        <v>258</v>
      </c>
      <c r="B20" s="146"/>
      <c r="C20" s="183" t="s">
        <v>334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5" t="s">
        <v>259</v>
      </c>
      <c r="B22" s="146"/>
      <c r="C22" s="120">
        <v>133</v>
      </c>
      <c r="D22" s="160" t="s">
        <v>331</v>
      </c>
      <c r="E22" s="180"/>
      <c r="F22" s="181"/>
      <c r="G22" s="145"/>
      <c r="H22" s="186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5" t="s">
        <v>260</v>
      </c>
      <c r="B24" s="146"/>
      <c r="C24" s="120">
        <v>21</v>
      </c>
      <c r="D24" s="160" t="s">
        <v>335</v>
      </c>
      <c r="E24" s="180"/>
      <c r="F24" s="180"/>
      <c r="G24" s="181"/>
      <c r="H24" s="51" t="s">
        <v>261</v>
      </c>
      <c r="I24" s="121">
        <v>1162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0"/>
      <c r="L25" s="10"/>
    </row>
    <row r="26" spans="1:12" ht="12.75">
      <c r="A26" s="145" t="s">
        <v>262</v>
      </c>
      <c r="B26" s="146"/>
      <c r="C26" s="122" t="s">
        <v>336</v>
      </c>
      <c r="D26" s="25"/>
      <c r="E26" s="33"/>
      <c r="F26" s="24"/>
      <c r="G26" s="182" t="s">
        <v>263</v>
      </c>
      <c r="H26" s="146"/>
      <c r="I26" s="123" t="s">
        <v>341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3" t="s">
        <v>264</v>
      </c>
      <c r="B28" s="174"/>
      <c r="C28" s="175"/>
      <c r="D28" s="175"/>
      <c r="E28" s="176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0"/>
      <c r="B30" s="161"/>
      <c r="C30" s="161"/>
      <c r="D30" s="162"/>
      <c r="E30" s="170"/>
      <c r="F30" s="161"/>
      <c r="G30" s="161"/>
      <c r="H30" s="158"/>
      <c r="I30" s="159"/>
      <c r="J30" s="10"/>
      <c r="K30" s="10"/>
      <c r="L30" s="10"/>
    </row>
    <row r="31" spans="1:12" ht="12.75">
      <c r="A31" s="93"/>
      <c r="B31" s="22"/>
      <c r="C31" s="21"/>
      <c r="D31" s="171"/>
      <c r="E31" s="171"/>
      <c r="F31" s="171"/>
      <c r="G31" s="172"/>
      <c r="H31" s="16"/>
      <c r="I31" s="100"/>
      <c r="J31" s="10"/>
      <c r="K31" s="10"/>
      <c r="L31" s="10"/>
    </row>
    <row r="32" spans="1:12" ht="12.75">
      <c r="A32" s="170"/>
      <c r="B32" s="161"/>
      <c r="C32" s="161"/>
      <c r="D32" s="162"/>
      <c r="E32" s="170"/>
      <c r="F32" s="161"/>
      <c r="G32" s="161"/>
      <c r="H32" s="158"/>
      <c r="I32" s="15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70"/>
      <c r="B34" s="161"/>
      <c r="C34" s="161"/>
      <c r="D34" s="162"/>
      <c r="E34" s="170"/>
      <c r="F34" s="161"/>
      <c r="G34" s="161"/>
      <c r="H34" s="158"/>
      <c r="I34" s="15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0"/>
      <c r="B36" s="161"/>
      <c r="C36" s="161"/>
      <c r="D36" s="162"/>
      <c r="E36" s="170"/>
      <c r="F36" s="161"/>
      <c r="G36" s="161"/>
      <c r="H36" s="158"/>
      <c r="I36" s="159"/>
      <c r="J36" s="10"/>
      <c r="K36" s="10"/>
      <c r="L36" s="10"/>
    </row>
    <row r="37" spans="1:12" ht="12.75">
      <c r="A37" s="102"/>
      <c r="B37" s="30"/>
      <c r="C37" s="165"/>
      <c r="D37" s="166"/>
      <c r="E37" s="16"/>
      <c r="F37" s="165"/>
      <c r="G37" s="166"/>
      <c r="H37" s="16"/>
      <c r="I37" s="94"/>
      <c r="J37" s="10"/>
      <c r="K37" s="10"/>
      <c r="L37" s="10"/>
    </row>
    <row r="38" spans="1:12" ht="12.75">
      <c r="A38" s="170"/>
      <c r="B38" s="161"/>
      <c r="C38" s="161"/>
      <c r="D38" s="162"/>
      <c r="E38" s="170"/>
      <c r="F38" s="161"/>
      <c r="G38" s="161"/>
      <c r="H38" s="158"/>
      <c r="I38" s="159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0"/>
      <c r="B40" s="161"/>
      <c r="C40" s="161"/>
      <c r="D40" s="162"/>
      <c r="E40" s="170"/>
      <c r="F40" s="161"/>
      <c r="G40" s="161"/>
      <c r="H40" s="158"/>
      <c r="I40" s="159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0" t="s">
        <v>267</v>
      </c>
      <c r="B44" s="141"/>
      <c r="C44" s="158"/>
      <c r="D44" s="159"/>
      <c r="E44" s="26"/>
      <c r="F44" s="160"/>
      <c r="G44" s="161"/>
      <c r="H44" s="161"/>
      <c r="I44" s="162"/>
      <c r="J44" s="10"/>
      <c r="K44" s="10"/>
      <c r="L44" s="10"/>
    </row>
    <row r="45" spans="1:12" ht="12.75">
      <c r="A45" s="102"/>
      <c r="B45" s="30"/>
      <c r="C45" s="165"/>
      <c r="D45" s="166"/>
      <c r="E45" s="16"/>
      <c r="F45" s="165"/>
      <c r="G45" s="167"/>
      <c r="H45" s="35"/>
      <c r="I45" s="106"/>
      <c r="J45" s="10"/>
      <c r="K45" s="10"/>
      <c r="L45" s="10"/>
    </row>
    <row r="46" spans="1:12" ht="12.75">
      <c r="A46" s="140" t="s">
        <v>268</v>
      </c>
      <c r="B46" s="141"/>
      <c r="C46" s="160" t="s">
        <v>337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270</v>
      </c>
      <c r="B48" s="141"/>
      <c r="C48" s="147" t="s">
        <v>338</v>
      </c>
      <c r="D48" s="143"/>
      <c r="E48" s="144"/>
      <c r="F48" s="16"/>
      <c r="G48" s="51" t="s">
        <v>271</v>
      </c>
      <c r="H48" s="147" t="s">
        <v>339</v>
      </c>
      <c r="I48" s="14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257</v>
      </c>
      <c r="B50" s="141"/>
      <c r="C50" s="142" t="s">
        <v>333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5" t="s">
        <v>272</v>
      </c>
      <c r="B52" s="146"/>
      <c r="C52" s="147" t="s">
        <v>342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ht="12.75">
      <c r="A53" s="107"/>
      <c r="B53" s="20"/>
      <c r="C53" s="154" t="s">
        <v>273</v>
      </c>
      <c r="D53" s="154"/>
      <c r="E53" s="154"/>
      <c r="F53" s="154"/>
      <c r="G53" s="154"/>
      <c r="H53" s="154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49" t="s">
        <v>274</v>
      </c>
      <c r="C55" s="150"/>
      <c r="D55" s="150"/>
      <c r="E55" s="150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51" t="s">
        <v>305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107"/>
      <c r="B57" s="151" t="s">
        <v>306</v>
      </c>
      <c r="C57" s="152"/>
      <c r="D57" s="152"/>
      <c r="E57" s="152"/>
      <c r="F57" s="152"/>
      <c r="G57" s="152"/>
      <c r="H57" s="152"/>
      <c r="I57" s="109"/>
      <c r="J57" s="10"/>
      <c r="K57" s="10"/>
      <c r="L57" s="10"/>
    </row>
    <row r="58" spans="1:12" ht="12.75">
      <c r="A58" s="107"/>
      <c r="B58" s="151" t="s">
        <v>307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107"/>
      <c r="B59" s="151" t="s">
        <v>308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55" t="s">
        <v>277</v>
      </c>
      <c r="H62" s="156"/>
      <c r="I62" s="157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8"/>
      <c r="H63" s="139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iserka.klaric@dukat.hr"/>
  </hyperlink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8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SheetLayoutView="110" zoomScalePageLayoutView="0" workbookViewId="0" topLeftCell="A109">
      <selection activeCell="K4" sqref="K4"/>
    </sheetView>
  </sheetViews>
  <sheetFormatPr defaultColWidth="9.140625" defaultRowHeight="12.75"/>
  <cols>
    <col min="1" max="5" width="9.140625" style="52" customWidth="1"/>
    <col min="6" max="9" width="8.7109375" style="52" customWidth="1"/>
    <col min="10" max="11" width="12.7109375" style="52" customWidth="1"/>
    <col min="12" max="12" width="11.140625" style="52" bestFit="1" customWidth="1"/>
    <col min="13" max="13" width="11.7109375" style="52" bestFit="1" customWidth="1"/>
    <col min="14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324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321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317</v>
      </c>
      <c r="K4" s="60" t="s">
        <v>318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7">
        <v>2</v>
      </c>
      <c r="J5" s="56">
        <v>3</v>
      </c>
      <c r="K5" s="56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53">
        <f>J9+J16+J26+J35+J39</f>
        <v>1185462061</v>
      </c>
      <c r="K8" s="53">
        <f>K9+K16+K26+K35+K39</f>
        <v>1204654391</v>
      </c>
    </row>
    <row r="9" spans="1:11" ht="12.75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127">
        <f>SUM(J10:J15)</f>
        <v>2135616</v>
      </c>
      <c r="K9" s="127">
        <f>SUM(K10:K15)</f>
        <v>2329639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1860437</v>
      </c>
      <c r="K11" s="7">
        <v>1734504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275179</v>
      </c>
      <c r="K13" s="7">
        <v>595135</v>
      </c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/>
      <c r="K15" s="7"/>
    </row>
    <row r="16" spans="1:11" ht="12.75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127">
        <f>SUM(J17:J25)</f>
        <v>309685406</v>
      </c>
      <c r="K16" s="127">
        <f>SUM(K17:K25)</f>
        <v>306694709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14172059</v>
      </c>
      <c r="K17" s="7">
        <v>14172059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167141362</v>
      </c>
      <c r="K18" s="7">
        <v>166296574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100742131</v>
      </c>
      <c r="K19" s="7">
        <v>102716800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16088530</v>
      </c>
      <c r="K20" s="7">
        <v>15294436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458237</v>
      </c>
      <c r="K22" s="7">
        <v>452417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10148642</v>
      </c>
      <c r="K23" s="7">
        <v>6829361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761498</v>
      </c>
      <c r="K24" s="7">
        <v>761498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172947</v>
      </c>
      <c r="K25" s="7">
        <v>171564</v>
      </c>
    </row>
    <row r="26" spans="1:11" ht="12.75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127">
        <f>SUM(J27:J34)</f>
        <v>872785439</v>
      </c>
      <c r="K26" s="127">
        <f>SUM(K27:K34)</f>
        <v>894774443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835210925</v>
      </c>
      <c r="K27" s="7">
        <v>835210925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32841852</v>
      </c>
      <c r="K28" s="7">
        <v>52383388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177511</v>
      </c>
      <c r="K29" s="7">
        <v>177511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4555151</v>
      </c>
      <c r="K32" s="7">
        <v>7002619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/>
      <c r="K33" s="7"/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127">
        <f>SUM(J36:J38)</f>
        <v>0</v>
      </c>
      <c r="K35" s="127">
        <f>SUM(K36:K38)</f>
        <v>0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855600</v>
      </c>
      <c r="K39" s="7">
        <v>855600</v>
      </c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127">
        <f>J41+J49+J56+J64</f>
        <v>569951099</v>
      </c>
      <c r="K40" s="127">
        <f>K41+K49+K56+K64</f>
        <v>523246898</v>
      </c>
    </row>
    <row r="41" spans="1:13" ht="12.75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127">
        <f>SUM(J42:J48)</f>
        <v>121596475</v>
      </c>
      <c r="K41" s="127">
        <f>SUM(K42:K48)</f>
        <v>166675803</v>
      </c>
      <c r="L41" s="128"/>
      <c r="M41" s="128"/>
    </row>
    <row r="42" spans="1:13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53552996</v>
      </c>
      <c r="K42" s="7">
        <v>49781939</v>
      </c>
      <c r="M42" s="128"/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28597878</v>
      </c>
      <c r="K43" s="7">
        <v>41278048</v>
      </c>
    </row>
    <row r="44" spans="1:13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31392334</v>
      </c>
      <c r="K44" s="7">
        <v>56281089</v>
      </c>
      <c r="L44" s="128"/>
      <c r="M44" s="128"/>
    </row>
    <row r="45" spans="1:13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6582970</v>
      </c>
      <c r="K45" s="7">
        <v>13632360</v>
      </c>
      <c r="M45" s="128"/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1470297</v>
      </c>
      <c r="K46" s="7">
        <v>5702367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127">
        <f>SUM(J50:J55)</f>
        <v>388146098</v>
      </c>
      <c r="K49" s="127">
        <f>SUM(K50:K55)</f>
        <v>334272431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55605641</v>
      </c>
      <c r="K50" s="7">
        <v>65092510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308685618</v>
      </c>
      <c r="K51" s="7">
        <v>254454282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56653</v>
      </c>
      <c r="K53" s="7">
        <v>44427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11233767</v>
      </c>
      <c r="K54" s="7">
        <v>11882549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12564419</v>
      </c>
      <c r="K55" s="7">
        <v>2798663</v>
      </c>
    </row>
    <row r="56" spans="1:11" ht="12.75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127">
        <f>SUM(J57:J63)</f>
        <v>27701362</v>
      </c>
      <c r="K56" s="127">
        <f>SUM(K57:K63)</f>
        <v>19188342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5087887</v>
      </c>
      <c r="K58" s="7">
        <v>7665283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22502065</v>
      </c>
      <c r="K62" s="7">
        <v>11523059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111410</v>
      </c>
      <c r="K63" s="7"/>
    </row>
    <row r="64" spans="1:12" ht="12.75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32507164</v>
      </c>
      <c r="K64" s="7">
        <v>3110322</v>
      </c>
      <c r="L64" s="128"/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1419419</v>
      </c>
      <c r="K65" s="7">
        <v>2411878</v>
      </c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127">
        <f>J7+J8+J40+J65</f>
        <v>1756832579</v>
      </c>
      <c r="K66" s="127">
        <f>K7+K8+K40+K65</f>
        <v>1730313167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14"/>
      <c r="I69" s="3">
        <v>62</v>
      </c>
      <c r="J69" s="54">
        <f>J70+J71+J72+J78+J79+J82+J85</f>
        <v>1097323251</v>
      </c>
      <c r="K69" s="54">
        <f>K70+K71+K72+K78+K79+K82+K85</f>
        <v>1088311503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300000000</v>
      </c>
      <c r="K70" s="7">
        <v>300000000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/>
      <c r="K71" s="7"/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15000000</v>
      </c>
      <c r="K72" s="53">
        <f>K73+K74-K75+K76+K77</f>
        <v>15000000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15000000</v>
      </c>
      <c r="K73" s="7">
        <v>15000000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86680</v>
      </c>
      <c r="K74" s="7">
        <v>86680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86680</v>
      </c>
      <c r="K75" s="7">
        <v>86680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/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/>
      <c r="K78" s="7"/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780959909</v>
      </c>
      <c r="K79" s="53">
        <f>K80-K81</f>
        <v>782323251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>
        <v>780959909</v>
      </c>
      <c r="K80" s="7">
        <v>782323251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/>
      <c r="K81" s="7"/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1363342</v>
      </c>
      <c r="K82" s="53">
        <f>K83-K84</f>
        <v>-9011748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1363342</v>
      </c>
      <c r="K83" s="7"/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/>
      <c r="K84" s="7">
        <v>9011748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53">
        <f>SUM(J87:J89)</f>
        <v>4278000</v>
      </c>
      <c r="K86" s="53">
        <f>SUM(K87:K89)</f>
        <v>4278000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4278000</v>
      </c>
      <c r="K87" s="7">
        <v>4278000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/>
      <c r="K89" s="7"/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53">
        <f>SUM(J91:J99)</f>
        <v>290947630</v>
      </c>
      <c r="K90" s="53">
        <f>SUM(K91:K99)</f>
        <v>161430500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290230320</v>
      </c>
      <c r="K91" s="7">
        <v>160826190</v>
      </c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423000</v>
      </c>
      <c r="K92" s="7">
        <v>310000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/>
      <c r="K93" s="7"/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294310</v>
      </c>
      <c r="K98" s="7">
        <v>294310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3">
        <f>SUM(J101:J112)</f>
        <v>323167919</v>
      </c>
      <c r="K100" s="53">
        <f>SUM(K101:K112)</f>
        <v>412859645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75371892</v>
      </c>
      <c r="K101" s="7">
        <v>258026088</v>
      </c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415268</v>
      </c>
      <c r="K102" s="7">
        <v>415268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/>
      <c r="K103" s="7"/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/>
      <c r="K104" s="7">
        <v>155006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139092963</v>
      </c>
      <c r="K105" s="7">
        <v>125690417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20108087</v>
      </c>
      <c r="K108" s="7">
        <v>20923612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6351588</v>
      </c>
      <c r="K109" s="7">
        <v>7091305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74058</v>
      </c>
      <c r="K110" s="7">
        <v>74058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81754063</v>
      </c>
      <c r="K112" s="7">
        <v>483891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41115779</v>
      </c>
      <c r="K113" s="7">
        <v>63433519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3">
        <f>J69+J86+J90+J100+J113</f>
        <v>1756832579</v>
      </c>
      <c r="K114" s="53">
        <f>K69+K86+K90+K100+K113</f>
        <v>1730313167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24" t="s">
        <v>309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43"/>
      <c r="J117" s="243"/>
      <c r="K117" s="244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310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2" spans="10:11" ht="12.75">
      <c r="J122" s="128"/>
      <c r="K122" s="12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35">
      <selection activeCell="N67" sqref="N67"/>
    </sheetView>
  </sheetViews>
  <sheetFormatPr defaultColWidth="9.140625" defaultRowHeight="12.75"/>
  <cols>
    <col min="1" max="9" width="8.7109375" style="52" customWidth="1"/>
    <col min="10" max="13" width="12.710937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54" t="s">
        <v>323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7" t="s">
        <v>322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8" t="s">
        <v>279</v>
      </c>
      <c r="J4" s="245" t="s">
        <v>317</v>
      </c>
      <c r="K4" s="245"/>
      <c r="L4" s="245" t="s">
        <v>318</v>
      </c>
      <c r="M4" s="245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54">
        <f>SUM(J8:J9)</f>
        <v>378193304</v>
      </c>
      <c r="K7" s="54">
        <f>SUM(K8:K9)</f>
        <v>378193304</v>
      </c>
      <c r="L7" s="54">
        <f>SUM(L8:L9)</f>
        <v>359672275</v>
      </c>
      <c r="M7" s="54">
        <f>SUM(M8:M9)</f>
        <v>359672275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375706434</v>
      </c>
      <c r="K8" s="7">
        <v>375706434</v>
      </c>
      <c r="L8" s="7">
        <v>356410372</v>
      </c>
      <c r="M8" s="7">
        <v>356410372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2486870</v>
      </c>
      <c r="K9" s="7">
        <v>2486870</v>
      </c>
      <c r="L9" s="7">
        <v>3261903</v>
      </c>
      <c r="M9" s="7">
        <v>3261903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3">
        <f>J11+J12+J16+J20+J21+J22+J25+J26</f>
        <v>389270804</v>
      </c>
      <c r="K10" s="53">
        <f>K11+K12+K16+K20+K21+K22+K25+K26</f>
        <v>389270804</v>
      </c>
      <c r="L10" s="53">
        <f>L11+L12+L16+L20+L21+L22+L25+L26</f>
        <v>363599904</v>
      </c>
      <c r="M10" s="53">
        <f>M11+M12+M16+M20+M21+M22+M25+M26</f>
        <v>363599904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-11433503</v>
      </c>
      <c r="K11" s="7">
        <v>-11433503</v>
      </c>
      <c r="L11" s="7">
        <v>-37568925</v>
      </c>
      <c r="M11" s="7">
        <v>-37568925</v>
      </c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3">
        <f>SUM(J13:J15)</f>
        <v>332000394</v>
      </c>
      <c r="K12" s="53">
        <f>SUM(K13:K15)</f>
        <v>332000394</v>
      </c>
      <c r="L12" s="53">
        <f>SUM(L13:L15)</f>
        <v>341100643</v>
      </c>
      <c r="M12" s="53">
        <f>SUM(M13:M15)</f>
        <v>341100643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174624697</v>
      </c>
      <c r="K13" s="7">
        <v>174624697</v>
      </c>
      <c r="L13" s="7">
        <v>190952375</v>
      </c>
      <c r="M13" s="7">
        <v>190952375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103889904</v>
      </c>
      <c r="K14" s="7">
        <v>103889904</v>
      </c>
      <c r="L14" s="7">
        <v>99160083</v>
      </c>
      <c r="M14" s="7">
        <v>99160083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53485793</v>
      </c>
      <c r="K15" s="7">
        <v>53485793</v>
      </c>
      <c r="L15" s="7">
        <v>50988185</v>
      </c>
      <c r="M15" s="7">
        <v>50988185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3">
        <f>SUM(J17:J19)</f>
        <v>45726601</v>
      </c>
      <c r="K16" s="53">
        <f>SUM(K17:K19)</f>
        <v>45726601</v>
      </c>
      <c r="L16" s="53">
        <f>SUM(L17:L19)</f>
        <v>41919259</v>
      </c>
      <c r="M16" s="53">
        <f>SUM(M17:M19)</f>
        <v>41919259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27745329</v>
      </c>
      <c r="K17" s="7">
        <v>27745329</v>
      </c>
      <c r="L17" s="7">
        <v>25150113</v>
      </c>
      <c r="M17" s="7">
        <v>25150113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12228719</v>
      </c>
      <c r="K18" s="7">
        <v>12228719</v>
      </c>
      <c r="L18" s="7">
        <v>11537005</v>
      </c>
      <c r="M18" s="7">
        <v>11537005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5752553</v>
      </c>
      <c r="K19" s="7">
        <v>5752553</v>
      </c>
      <c r="L19" s="7">
        <v>5232141</v>
      </c>
      <c r="M19" s="7">
        <v>5232141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10546837</v>
      </c>
      <c r="K20" s="7">
        <v>10546837</v>
      </c>
      <c r="L20" s="7">
        <v>8843235</v>
      </c>
      <c r="M20" s="7">
        <v>8843235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8194924</v>
      </c>
      <c r="K21" s="7">
        <v>8194924</v>
      </c>
      <c r="L21" s="7">
        <v>7366420</v>
      </c>
      <c r="M21" s="7">
        <v>7366420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3">
        <f>SUM(J23:J24)</f>
        <v>2520218</v>
      </c>
      <c r="K22" s="53">
        <f>SUM(K23:K24)</f>
        <v>2520218</v>
      </c>
      <c r="L22" s="53">
        <f>SUM(L23:L24)</f>
        <v>1066591</v>
      </c>
      <c r="M22" s="53">
        <f>SUM(M23:M24)</f>
        <v>1066591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2520218</v>
      </c>
      <c r="K24" s="7">
        <v>2520218</v>
      </c>
      <c r="L24" s="7">
        <v>1066591</v>
      </c>
      <c r="M24" s="7">
        <v>1066591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1715333</v>
      </c>
      <c r="K26" s="7">
        <v>1715333</v>
      </c>
      <c r="L26" s="7">
        <f>872683-2</f>
        <v>872681</v>
      </c>
      <c r="M26" s="7">
        <f>872683-2</f>
        <v>872681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3">
        <f>SUM(J28:J32)</f>
        <v>88826</v>
      </c>
      <c r="K27" s="53">
        <f>SUM(K28:K32)</f>
        <v>88826</v>
      </c>
      <c r="L27" s="53">
        <f>SUM(L28:L32)</f>
        <v>134182</v>
      </c>
      <c r="M27" s="53">
        <f>SUM(M28:M32)</f>
        <v>134182</v>
      </c>
    </row>
    <row r="28" spans="1:13" ht="24.75" customHeight="1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53200</v>
      </c>
      <c r="K28" s="7">
        <v>53200</v>
      </c>
      <c r="L28" s="7">
        <v>109166</v>
      </c>
      <c r="M28" s="7">
        <v>109166</v>
      </c>
    </row>
    <row r="29" spans="1:13" ht="24.75" customHeight="1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35626</v>
      </c>
      <c r="K29" s="7">
        <v>35626</v>
      </c>
      <c r="L29" s="7">
        <v>25016</v>
      </c>
      <c r="M29" s="7">
        <v>25016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/>
      <c r="M32" s="7"/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3">
        <f>SUM(J34:J37)</f>
        <v>951715</v>
      </c>
      <c r="K33" s="53">
        <f>SUM(K34:K37)</f>
        <v>951715</v>
      </c>
      <c r="L33" s="53">
        <f>SUM(L34:L37)</f>
        <v>5218301</v>
      </c>
      <c r="M33" s="53">
        <f>SUM(M34:M37)</f>
        <v>5218301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946653</v>
      </c>
      <c r="K34" s="7">
        <v>946653</v>
      </c>
      <c r="L34" s="7">
        <v>5193096</v>
      </c>
      <c r="M34" s="7">
        <v>5193096</v>
      </c>
    </row>
    <row r="35" spans="1:13" ht="24.75" customHeight="1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5062</v>
      </c>
      <c r="K35" s="7">
        <v>5062</v>
      </c>
      <c r="L35" s="7">
        <v>25205</v>
      </c>
      <c r="M35" s="7">
        <v>25205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/>
      <c r="K37" s="7"/>
      <c r="L37" s="7"/>
      <c r="M37" s="7"/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3">
        <f>J7+J27+J38+J40</f>
        <v>378282130</v>
      </c>
      <c r="K42" s="53">
        <f>K7+K27+K38+K40</f>
        <v>378282130</v>
      </c>
      <c r="L42" s="53">
        <f>L7+L27+L38+L40</f>
        <v>359806457</v>
      </c>
      <c r="M42" s="53">
        <f>M7+M27+M38+M40</f>
        <v>359806457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3">
        <f>J10+J33+J39+J41</f>
        <v>390222519</v>
      </c>
      <c r="K43" s="53">
        <f>K10+K33+K39+K41</f>
        <v>390222519</v>
      </c>
      <c r="L43" s="53">
        <f>L10+L33+L39+L41</f>
        <v>368818205</v>
      </c>
      <c r="M43" s="53">
        <f>M10+M33+M39+M41</f>
        <v>368818205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3">
        <f>J42-J43</f>
        <v>-11940389</v>
      </c>
      <c r="K44" s="53">
        <f>K42-K43</f>
        <v>-11940389</v>
      </c>
      <c r="L44" s="53">
        <f>L42-L43</f>
        <v>-9011748</v>
      </c>
      <c r="M44" s="53">
        <f>M42-M43</f>
        <v>-9011748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53">
        <f>IF(J43&gt;J42,J43-J42,0)</f>
        <v>11940389</v>
      </c>
      <c r="K46" s="53">
        <f>IF(K43&gt;K42,K43-K42,0)</f>
        <v>11940389</v>
      </c>
      <c r="L46" s="53">
        <f>IF(L43&gt;L42,L43-L42,0)</f>
        <v>9011748</v>
      </c>
      <c r="M46" s="53">
        <f>IF(M43&gt;M42,M43-M42,0)</f>
        <v>9011748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/>
      <c r="M47" s="7"/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3">
        <f>J44-J47</f>
        <v>-11940389</v>
      </c>
      <c r="K48" s="53">
        <f>K44-K47</f>
        <v>-11940389</v>
      </c>
      <c r="L48" s="53">
        <f>L44-L47</f>
        <v>-9011748</v>
      </c>
      <c r="M48" s="53">
        <f>M44-M47</f>
        <v>-9011748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61">
        <f>IF(J48&lt;0,-J48,0)</f>
        <v>11940389</v>
      </c>
      <c r="K50" s="61">
        <f>IF(K48&lt;0,-K48,0)</f>
        <v>11940389</v>
      </c>
      <c r="L50" s="61">
        <f>IF(L48&lt;0,-L48,0)</f>
        <v>9011748</v>
      </c>
      <c r="M50" s="61">
        <f>IF(M48&lt;0,-M48,0)</f>
        <v>9011748</v>
      </c>
    </row>
    <row r="51" spans="1:13" ht="12.75" customHeight="1">
      <c r="A51" s="224" t="s">
        <v>311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5"/>
      <c r="J52" s="55"/>
      <c r="K52" s="55"/>
      <c r="L52" s="55"/>
      <c r="M52" s="62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24" t="s">
        <v>189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v>-11940389</v>
      </c>
      <c r="K56" s="6">
        <v>-11940389</v>
      </c>
      <c r="L56" s="6">
        <v>-9011751</v>
      </c>
      <c r="M56" s="6">
        <v>-9011748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24.75" customHeight="1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24.75" customHeight="1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24.75" customHeight="1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4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1">
        <f>J56+J66</f>
        <v>-11940389</v>
      </c>
      <c r="K67" s="61">
        <f>K56+K66</f>
        <v>-11940389</v>
      </c>
      <c r="L67" s="61">
        <f>L56+L66</f>
        <v>-9011751</v>
      </c>
      <c r="M67" s="61">
        <f>M56+M66</f>
        <v>-9011748</v>
      </c>
      <c r="N67" s="135"/>
    </row>
    <row r="68" spans="1:13" ht="12.75" customHeight="1">
      <c r="A68" s="258" t="s">
        <v>312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110" zoomScaleSheetLayoutView="110" zoomScalePageLayoutView="0" workbookViewId="0" topLeftCell="A20">
      <selection activeCell="K49" sqref="K49"/>
    </sheetView>
  </sheetViews>
  <sheetFormatPr defaultColWidth="9.140625" defaultRowHeight="12.75"/>
  <cols>
    <col min="1" max="9" width="8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323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321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317</v>
      </c>
      <c r="K4" s="67" t="s">
        <v>318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8">
        <v>2</v>
      </c>
      <c r="J5" s="69" t="s">
        <v>282</v>
      </c>
      <c r="K5" s="69" t="s">
        <v>283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69"/>
      <c r="J6" s="269"/>
      <c r="K6" s="270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-11940390</v>
      </c>
      <c r="K7" s="7">
        <v>-9011748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10546837</v>
      </c>
      <c r="K8" s="7">
        <v>8843235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90433156</v>
      </c>
      <c r="K10" s="7">
        <v>48714376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/>
      <c r="K12" s="7"/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64">
        <f>SUM(J7:J12)</f>
        <v>89039603</v>
      </c>
      <c r="K13" s="53">
        <f>SUM(K7:K12)</f>
        <v>48545863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156652170</v>
      </c>
      <c r="K14" s="7">
        <v>71874893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3440306</v>
      </c>
      <c r="K16" s="7">
        <v>40847258</v>
      </c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f>1619150+28175</f>
        <v>1647325</v>
      </c>
      <c r="K17" s="7">
        <v>710125</v>
      </c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64">
        <f>SUM(J14:J17)</f>
        <v>161739801</v>
      </c>
      <c r="K18" s="53">
        <f>SUM(K14:K17)</f>
        <v>113432276</v>
      </c>
    </row>
    <row r="19" spans="1:11" ht="24.75" customHeight="1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24.75" customHeight="1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4">
        <f>IF(J18&gt;J13,J18-J13,0)</f>
        <v>72700198</v>
      </c>
      <c r="K20" s="53">
        <f>IF(K18&gt;K13,K18-K13,0)</f>
        <v>64886413</v>
      </c>
    </row>
    <row r="21" spans="1:11" ht="12.75">
      <c r="A21" s="224" t="s">
        <v>159</v>
      </c>
      <c r="B21" s="240"/>
      <c r="C21" s="240"/>
      <c r="D21" s="240"/>
      <c r="E21" s="240"/>
      <c r="F21" s="240"/>
      <c r="G21" s="240"/>
      <c r="H21" s="240"/>
      <c r="I21" s="269"/>
      <c r="J21" s="269"/>
      <c r="K21" s="270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12618949</v>
      </c>
      <c r="K22" s="7">
        <v>740430</v>
      </c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393921</v>
      </c>
      <c r="K26" s="7"/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4">
        <f>SUM(J22:J26)</f>
        <v>13012870</v>
      </c>
      <c r="K27" s="53">
        <f>SUM(K22:K26)</f>
        <v>740430</v>
      </c>
    </row>
    <row r="28" spans="1:13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3648771</v>
      </c>
      <c r="K28" s="7">
        <v>6082689</v>
      </c>
      <c r="L28" s="130"/>
      <c r="M28" s="130"/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>
        <v>146193845</v>
      </c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>
        <v>13535400</v>
      </c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4">
        <f>SUM(J28:J30)</f>
        <v>149842616</v>
      </c>
      <c r="K31" s="53">
        <f>SUM(K28:K30)</f>
        <v>19618089</v>
      </c>
    </row>
    <row r="32" spans="1:11" ht="24.75" customHeight="1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4.75" customHeight="1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IF(J31&gt;J27,J31-J27,0)</f>
        <v>136829746</v>
      </c>
      <c r="K33" s="53">
        <f>IF(K31&gt;K27,K31-K27,0)</f>
        <v>18877659</v>
      </c>
    </row>
    <row r="34" spans="1:11" ht="12.75">
      <c r="A34" s="224" t="s">
        <v>160</v>
      </c>
      <c r="B34" s="240"/>
      <c r="C34" s="240"/>
      <c r="D34" s="240"/>
      <c r="E34" s="240"/>
      <c r="F34" s="240"/>
      <c r="G34" s="240"/>
      <c r="H34" s="240"/>
      <c r="I34" s="269"/>
      <c r="J34" s="269"/>
      <c r="K34" s="270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185823550</v>
      </c>
      <c r="K36" s="7">
        <v>54367230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4">
        <f>SUM(J35:J37)</f>
        <v>185823550</v>
      </c>
      <c r="K38" s="53">
        <f>SUM(K35:K37)</f>
        <v>54367230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/>
      <c r="K39" s="7"/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4">
        <f>SUM(J39:J43)</f>
        <v>0</v>
      </c>
      <c r="K44" s="53">
        <f>SUM(K39:K43)</f>
        <v>0</v>
      </c>
    </row>
    <row r="45" spans="1:11" ht="24.75" customHeight="1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IF(J38&gt;J44,J38-J44,0)</f>
        <v>185823550</v>
      </c>
      <c r="K45" s="53">
        <f>IF(K38&gt;K44,K38-K44,0)</f>
        <v>54367230</v>
      </c>
    </row>
    <row r="46" spans="1:11" ht="24.75" customHeight="1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23706394</v>
      </c>
      <c r="K48" s="53">
        <f>IF(K20-K19+K33-K32+K46-K45&gt;0,K20-K19+K33-K32+K46-K45,0)</f>
        <v>29396842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33412614</v>
      </c>
      <c r="K49" s="7">
        <v>32507164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23706394</v>
      </c>
      <c r="K51" s="7">
        <v>29396842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9706220</v>
      </c>
      <c r="K52" s="61">
        <f>K49+K50-K51</f>
        <v>3110322</v>
      </c>
    </row>
    <row r="54" ht="12.75">
      <c r="J54" s="128"/>
    </row>
    <row r="55" ht="12.75">
      <c r="J55" s="128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8" width="9.140625" style="52" customWidth="1"/>
    <col min="9" max="9" width="8.7109375" style="52" customWidth="1"/>
    <col min="10" max="11" width="12.7109375" style="52" customWidth="1"/>
    <col min="12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6" t="s">
        <v>279</v>
      </c>
      <c r="J4" s="67" t="s">
        <v>317</v>
      </c>
      <c r="K4" s="67" t="s">
        <v>318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282</v>
      </c>
      <c r="K5" s="73" t="s">
        <v>283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69"/>
      <c r="J6" s="269"/>
      <c r="K6" s="270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5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4" t="s">
        <v>159</v>
      </c>
      <c r="B22" s="240"/>
      <c r="C22" s="240"/>
      <c r="D22" s="240"/>
      <c r="E22" s="240"/>
      <c r="F22" s="240"/>
      <c r="G22" s="240"/>
      <c r="H22" s="240"/>
      <c r="I22" s="269"/>
      <c r="J22" s="269"/>
      <c r="K22" s="270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319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320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4" t="s">
        <v>160</v>
      </c>
      <c r="B35" s="240"/>
      <c r="C35" s="240"/>
      <c r="D35" s="240"/>
      <c r="E35" s="240"/>
      <c r="F35" s="240"/>
      <c r="G35" s="240"/>
      <c r="H35" s="240"/>
      <c r="I35" s="269">
        <v>0</v>
      </c>
      <c r="J35" s="269"/>
      <c r="K35" s="270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8.28125" style="76" customWidth="1"/>
    <col min="6" max="6" width="7.140625" style="76" customWidth="1"/>
    <col min="7" max="7" width="8.421875" style="76" customWidth="1"/>
    <col min="8" max="8" width="9.140625" style="76" hidden="1" customWidth="1"/>
    <col min="9" max="9" width="8.7109375" style="76" customWidth="1"/>
    <col min="10" max="11" width="12.7109375" style="76" customWidth="1"/>
    <col min="12" max="16384" width="9.140625" style="76" customWidth="1"/>
  </cols>
  <sheetData>
    <row r="1" spans="1:12" ht="12.75">
      <c r="A1" s="284" t="s">
        <v>280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94" t="s">
        <v>281</v>
      </c>
      <c r="D2" s="294"/>
      <c r="E2" s="131" t="s">
        <v>325</v>
      </c>
      <c r="F2" s="43" t="s">
        <v>250</v>
      </c>
      <c r="G2" s="295" t="s">
        <v>326</v>
      </c>
      <c r="H2" s="296"/>
      <c r="I2" s="74"/>
      <c r="J2" s="74"/>
      <c r="K2" s="74"/>
      <c r="L2" s="77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80" t="s">
        <v>304</v>
      </c>
      <c r="J3" s="81" t="s">
        <v>150</v>
      </c>
      <c r="K3" s="81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3">
        <v>2</v>
      </c>
      <c r="J4" s="82" t="s">
        <v>282</v>
      </c>
      <c r="K4" s="82" t="s">
        <v>283</v>
      </c>
    </row>
    <row r="5" spans="1:11" ht="12.75">
      <c r="A5" s="286" t="s">
        <v>284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300000000</v>
      </c>
      <c r="K5" s="45">
        <v>300000000</v>
      </c>
    </row>
    <row r="6" spans="1:11" ht="12.75">
      <c r="A6" s="286" t="s">
        <v>285</v>
      </c>
      <c r="B6" s="287"/>
      <c r="C6" s="287"/>
      <c r="D6" s="287"/>
      <c r="E6" s="287"/>
      <c r="F6" s="287"/>
      <c r="G6" s="287"/>
      <c r="H6" s="287"/>
      <c r="I6" s="44">
        <v>2</v>
      </c>
      <c r="J6" s="46"/>
      <c r="K6" s="46"/>
    </row>
    <row r="7" spans="1:11" ht="12.75">
      <c r="A7" s="286" t="s">
        <v>286</v>
      </c>
      <c r="B7" s="287"/>
      <c r="C7" s="287"/>
      <c r="D7" s="287"/>
      <c r="E7" s="287"/>
      <c r="F7" s="287"/>
      <c r="G7" s="287"/>
      <c r="H7" s="287"/>
      <c r="I7" s="44">
        <v>3</v>
      </c>
      <c r="J7" s="46">
        <v>15000000</v>
      </c>
      <c r="K7" s="46">
        <v>15000000</v>
      </c>
    </row>
    <row r="8" spans="1:11" ht="12.75">
      <c r="A8" s="286" t="s">
        <v>287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v>780959909</v>
      </c>
      <c r="K8" s="46">
        <f>780959909+1363342</f>
        <v>782323251</v>
      </c>
    </row>
    <row r="9" spans="1:11" ht="12.75">
      <c r="A9" s="286" t="s">
        <v>288</v>
      </c>
      <c r="B9" s="287"/>
      <c r="C9" s="287"/>
      <c r="D9" s="287"/>
      <c r="E9" s="287"/>
      <c r="F9" s="287"/>
      <c r="G9" s="287"/>
      <c r="H9" s="287"/>
      <c r="I9" s="44">
        <v>5</v>
      </c>
      <c r="J9" s="46">
        <v>1363342</v>
      </c>
      <c r="K9" s="46">
        <v>-9011748</v>
      </c>
    </row>
    <row r="10" spans="1:11" ht="12.75">
      <c r="A10" s="286" t="s">
        <v>289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/>
      <c r="K10" s="46"/>
    </row>
    <row r="11" spans="1:11" ht="12.75">
      <c r="A11" s="286" t="s">
        <v>290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/>
      <c r="K11" s="46"/>
    </row>
    <row r="12" spans="1:11" ht="12.75">
      <c r="A12" s="286" t="s">
        <v>291</v>
      </c>
      <c r="B12" s="287"/>
      <c r="C12" s="287"/>
      <c r="D12" s="287"/>
      <c r="E12" s="287"/>
      <c r="F12" s="287"/>
      <c r="G12" s="287"/>
      <c r="H12" s="287"/>
      <c r="I12" s="44">
        <v>8</v>
      </c>
      <c r="J12" s="46"/>
      <c r="K12" s="46"/>
    </row>
    <row r="13" spans="1:11" ht="12.75">
      <c r="A13" s="286" t="s">
        <v>292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/>
      <c r="K13" s="46"/>
    </row>
    <row r="14" spans="1:11" ht="12.75">
      <c r="A14" s="288" t="s">
        <v>293</v>
      </c>
      <c r="B14" s="289"/>
      <c r="C14" s="289"/>
      <c r="D14" s="289"/>
      <c r="E14" s="289"/>
      <c r="F14" s="289"/>
      <c r="G14" s="289"/>
      <c r="H14" s="289"/>
      <c r="I14" s="44">
        <v>10</v>
      </c>
      <c r="J14" s="78">
        <f>SUM(J5:J13)</f>
        <v>1097323251</v>
      </c>
      <c r="K14" s="78">
        <f>SUM(K5:K13)</f>
        <v>1088311503</v>
      </c>
    </row>
    <row r="15" spans="1:11" ht="12.75">
      <c r="A15" s="286" t="s">
        <v>294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295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296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297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298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299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>
        <v>1363342</v>
      </c>
      <c r="K20" s="46">
        <v>-9011748</v>
      </c>
    </row>
    <row r="21" spans="1:11" ht="12.75">
      <c r="A21" s="288" t="s">
        <v>300</v>
      </c>
      <c r="B21" s="289"/>
      <c r="C21" s="289"/>
      <c r="D21" s="289"/>
      <c r="E21" s="289"/>
      <c r="F21" s="289"/>
      <c r="G21" s="289"/>
      <c r="H21" s="289"/>
      <c r="I21" s="44">
        <v>17</v>
      </c>
      <c r="J21" s="79">
        <f>SUM(J15:J20)</f>
        <v>1363342</v>
      </c>
      <c r="K21" s="79">
        <f>SUM(K15:K20)</f>
        <v>-9011748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301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302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9"/>
      <c r="K24" s="79"/>
    </row>
    <row r="25" spans="1:11" ht="30" customHeight="1">
      <c r="A25" s="282" t="s">
        <v>303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110" zoomScaleSheetLayoutView="110" zoomScalePageLayoutView="0" workbookViewId="0" topLeftCell="A1">
      <selection activeCell="A34" sqref="A34"/>
    </sheetView>
  </sheetViews>
  <sheetFormatPr defaultColWidth="8.8515625" defaultRowHeight="12.75"/>
  <cols>
    <col min="1" max="1" width="91.7109375" style="132" customWidth="1"/>
    <col min="2" max="16384" width="8.8515625" style="132" customWidth="1"/>
  </cols>
  <sheetData>
    <row r="1" spans="1:10" ht="15.75">
      <c r="A1" s="129" t="s">
        <v>343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344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0" t="s">
        <v>345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40" t="s">
        <v>346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.75">
      <c r="A6" s="136" t="s">
        <v>372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40" t="s">
        <v>347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2.75">
      <c r="A8" s="40" t="s">
        <v>348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 t="s">
        <v>349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 t="s">
        <v>350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">
      <c r="A11" s="40" t="s">
        <v>351</v>
      </c>
      <c r="B11" s="40"/>
      <c r="C11" s="40"/>
      <c r="D11" s="40"/>
      <c r="E11" s="40"/>
      <c r="F11" s="40"/>
      <c r="G11" s="40"/>
      <c r="H11" s="40"/>
      <c r="I11" s="41"/>
      <c r="J11" s="40"/>
    </row>
    <row r="12" spans="1:10" ht="12.75">
      <c r="A12" s="40" t="s">
        <v>352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353</v>
      </c>
      <c r="B13" s="40"/>
      <c r="C13" s="40"/>
      <c r="D13" s="40"/>
      <c r="E13" s="40"/>
      <c r="F13" s="40"/>
      <c r="G13" s="40"/>
      <c r="H13" s="40"/>
      <c r="I13" s="40"/>
      <c r="J13" s="40"/>
    </row>
    <row r="14" ht="12.75">
      <c r="A14" s="132" t="s">
        <v>354</v>
      </c>
    </row>
    <row r="15" ht="12.75">
      <c r="A15" s="132" t="s">
        <v>368</v>
      </c>
    </row>
    <row r="16" ht="12.75">
      <c r="A16" s="132" t="s">
        <v>355</v>
      </c>
    </row>
    <row r="17" ht="12.75">
      <c r="A17" s="132" t="s">
        <v>356</v>
      </c>
    </row>
    <row r="18" ht="12.75">
      <c r="A18" s="132" t="s">
        <v>357</v>
      </c>
    </row>
    <row r="19" ht="12.75">
      <c r="A19" s="132" t="s">
        <v>358</v>
      </c>
    </row>
    <row r="20" ht="12.75">
      <c r="A20" s="132" t="s">
        <v>359</v>
      </c>
    </row>
    <row r="21" ht="12.75">
      <c r="A21" s="132" t="s">
        <v>360</v>
      </c>
    </row>
    <row r="22" ht="12.75">
      <c r="A22" s="132" t="s">
        <v>369</v>
      </c>
    </row>
    <row r="23" ht="12.75">
      <c r="A23" s="133" t="s">
        <v>370</v>
      </c>
    </row>
    <row r="24" ht="12.75">
      <c r="A24" s="132" t="s">
        <v>361</v>
      </c>
    </row>
    <row r="25" ht="12.75">
      <c r="A25" t="s">
        <v>371</v>
      </c>
    </row>
    <row r="26" ht="12.75">
      <c r="A26" s="132" t="s">
        <v>362</v>
      </c>
    </row>
    <row r="27" ht="12.75">
      <c r="A27" s="132" t="s">
        <v>363</v>
      </c>
    </row>
    <row r="28" ht="12.75">
      <c r="A28" s="132" t="s">
        <v>364</v>
      </c>
    </row>
    <row r="29" ht="12.75">
      <c r="A29" s="132" t="s">
        <v>365</v>
      </c>
    </row>
    <row r="30" ht="12.75">
      <c r="A30" s="132" t="s">
        <v>366</v>
      </c>
    </row>
    <row r="31" ht="12.75">
      <c r="A31" s="132" t="s">
        <v>367</v>
      </c>
    </row>
    <row r="34" ht="12.75">
      <c r="A34" s="137"/>
    </row>
    <row r="35" ht="12.75">
      <c r="A35" s="134"/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 naglic</cp:lastModifiedBy>
  <cp:lastPrinted>2014-04-23T09:22:56Z</cp:lastPrinted>
  <dcterms:created xsi:type="dcterms:W3CDTF">2008-10-17T11:51:54Z</dcterms:created>
  <dcterms:modified xsi:type="dcterms:W3CDTF">2014-04-30T13:56:14Z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