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99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state="hidden" r:id="rId5"/>
    <sheet name="PK" sheetId="6" r:id="rId6"/>
    <sheet name="Bilješke" sheetId="7" state="hidden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<sst xmlns="http://schemas.openxmlformats.org/spreadsheetml/2006/main" count="406" uniqueCount="354">
  <si>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</si>
  <si>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</si>
  <si>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</si>
  <si>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</si>
  <si>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</si>
  <si>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</si>
  <si>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</si>
  <si>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</si>
  <si>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</si>
  <si>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</si>
  <si>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</si>
  <si>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</si>
  <si>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</si>
  <si>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</si>
  <si>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</si>
  <si>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</si>
  <si>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</si>
  <si>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</si>
  <si>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</si>
  <si>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</si>
  <si>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</si>
  <si>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</si>
  <si>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</si>
  <si>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</si>
  <si>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</si>
  <si>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</si>
  <si>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</si>
  <si>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</si>
  <si>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</si>
  <si>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</si>
  <si>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</si>
  <si>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</si>
  <si>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</si>
  <si>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</si>
  <si>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</si>
  <si>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</si>
  <si>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</si>
  <si>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</si>
  <si>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</si>
  <si>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</si>
  <si>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</si>
  <si>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</si>
  <si>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</si>
  <si>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</si>
  <si>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</si>
  <si>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</si>
  <si>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</si>
  <si>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</si>
  <si>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</si>
  <si>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</si>
  <si>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</si>
  <si>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</si>
  <si>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</si>
  <si>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</si>
  <si>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</si>
  <si>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</si>
  <si>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</si>
  <si>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</si>
  <si>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</si>
  <si>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</si>
  <si>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</si>
  <si>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</si>
  <si>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</si>
  <si>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</si>
  <si>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</si>
  <si>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</si>
  <si>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</si>
  <si>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</si>
  <si>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</si>
  <si>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</si>
  <si>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</si>
  <si>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</si>
  <si>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</si>
  <si>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</si>
  <si>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</si>
  <si>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</si>
  <si>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</si>
  <si>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</si>
  <si>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</si>
  <si>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</si>
  <si>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</si>
  <si>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</si>
  <si>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</si>
  <si>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</si>
  <si>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</si>
  <si>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</si>
  <si>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</si>
  <si>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</si>
  <si>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</si>
  <si>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</si>
  <si>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</si>
  <si>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</si>
  <si>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</si>
  <si>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</si>
  <si>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</si>
  <si>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</si>
  <si>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</si>
  <si>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</si>
  <si>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</si>
  <si>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</si>
  <si>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</si>
  <si>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</si>
  <si>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</si>
  <si>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</si>
  <si>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</si>
  <si>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</si>
  <si>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</si>
  <si>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</si>
  <si>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</si>
  <si>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</si>
  <si>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</si>
  <si>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</si>
  <si>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</si>
  <si>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</si>
  <si>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</si>
  <si>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</si>
  <si>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</si>
  <si>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</si>
  <si>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</si>
  <si>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</si>
  <si>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</si>
  <si>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</si>
  <si>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</si>
  <si>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</si>
  <si>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</si>
  <si>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</si>
  <si>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</si>
  <si>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</si>
  <si>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</si>
  <si>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</si>
  <si>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</si>
  <si>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</si>
  <si>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</si>
  <si>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</si>
  <si>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</si>
  <si>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</si>
  <si>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</si>
  <si>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</si>
  <si>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</si>
  <si>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</si>
  <si>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</si>
  <si>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</si>
  <si>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</si>
  <si>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</si>
  <si>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</si>
  <si>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</si>
  <si>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</si>
  <si>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</si>
  <si>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</si>
  <si>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</si>
  <si>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</si>
  <si>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</si>
  <si>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</si>
  <si>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</si>
  <si>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</si>
  <si>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</si>
  <si>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</si>
  <si>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</si>
  <si>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</si>
  <si>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</si>
  <si>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</si>
  <si>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</si>
  <si>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</si>
  <si>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</si>
  <si>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</si>
  <si>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</si>
  <si>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</si>
  <si>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</si>
  <si>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</si>
  <si>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</si>
  <si>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</si>
  <si>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</si>
  <si>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</si>
  <si>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</si>
  <si>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</si>
  <si>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</si>
  <si>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</si>
  <si>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</si>
  <si>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</si>
  <si>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</si>
  <si>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</si>
  <si>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</si>
  <si>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</si>
  <si>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</si>
  <si>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</si>
  <si>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</si>
  <si>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</si>
  <si>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</si>
  <si>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</si>
  <si>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</si>
  <si>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</si>
  <si>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</si>
  <si>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</si>
  <si>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</si>
  <si>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</si>
  <si>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</si>
  <si>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</si>
  <si>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</si>
  <si>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</si>
  <si>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</si>
  <si>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</si>
  <si>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</si>
  <si>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</si>
  <si>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</si>
  <si>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</si>
  <si>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</si>
  <si>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</si>
  <si>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</si>
  <si>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</si>
  <si>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</si>
  <si>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</si>
  <si>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</si>
  <si>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</si>
  <si>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</si>
  <si>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</si>
  <si>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</si>
  <si>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</si>
  <si>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</si>
  <si>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</si>
  <si>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</si>
  <si>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</si>
  <si>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</si>
  <si>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</si>
  <si>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</si>
  <si>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</si>
  <si>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</si>
  <si>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</si>
  <si>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</si>
  <si>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</si>
  <si>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</si>
  <si>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</si>
  <si>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</si>
  <si>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</si>
  <si>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</si>
  <si>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</si>
  <si>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</si>
  <si>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</si>
  <si>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</si>
  <si>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</si>
  <si>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</si>
  <si>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</si>
  <si>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</si>
  <si>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</si>
  <si>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</si>
  <si>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</si>
  <si>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</si>
  <si>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</si>
  <si>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</si>
  <si>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</si>
  <si>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</si>
  <si>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</si>
  <si>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</si>
  <si>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</si>
  <si>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</si>
  <si>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</si>
  <si>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</si>
  <si>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</si>
  <si>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</si>
  <si>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</si>
  <si>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</si>
  <si>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</si>
  <si>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</si>
  <si>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</si>
  <si>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</si>
  <si>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</si>
  <si>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</si>
  <si>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</si>
  <si>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</si>
  <si>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</si>
  <si>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</si>
  <si>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</si>
  <si>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</si>
  <si>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</si>
  <si>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</si>
  <si>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</si>
  <si>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</si>
  <si>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</si>
  <si>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</si>
  <si>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</si>
  <si>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</si>
  <si>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</si>
  <si>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</si>
  <si>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</si>
  <si>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</si>
  <si>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</si>
  <si>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</si>
  <si>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</si>
  <si>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</si>
  <si>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</si>
  <si>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</si>
  <si>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</si>
  <si>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</si>
  <si>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</si>
  <si>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</si>
  <si>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</si>
  <si>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</si>
  <si>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</si>
  <si>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</si>
  <si>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</si>
  <si>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</si>
  <si>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</si>
  <si>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</si>
  <si>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</si>
  <si>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</si>
  <si>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</si>
  <si>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</si>
  <si>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</si>
  <si>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</si>
  <si>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</si>
  <si>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</si>
  <si>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</si>
  <si>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</si>
  <si>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</si>
  <si>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</si>
  <si>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</si>
  <si>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</si>
  <si>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</si>
  <si>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</si>
  <si>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</si>
  <si>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</si>
  <si>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</si>
  <si>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</si>
  <si>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</si>
  <si>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</si>
  <si>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01454935</t>
  </si>
  <si>
    <t>080307619</t>
  </si>
  <si>
    <t>25457712630</t>
  </si>
  <si>
    <t>DUKAT mliječna industrija dioničko društvo</t>
  </si>
  <si>
    <t>ZAGREB</t>
  </si>
  <si>
    <t>Marijana Čavića 9</t>
  </si>
  <si>
    <t>branko.nikolic@dukat.hr</t>
  </si>
  <si>
    <t>www.dukat.hr</t>
  </si>
  <si>
    <t>GRAD ZAGREB</t>
  </si>
  <si>
    <t>DA</t>
  </si>
  <si>
    <t>1051</t>
  </si>
  <si>
    <t>LA-LOG d.o.o.</t>
  </si>
  <si>
    <t>KIM d.o.o.</t>
  </si>
  <si>
    <t>KARLOVAC</t>
  </si>
  <si>
    <t>INMER - MLJEKARA d.o.o.</t>
  </si>
  <si>
    <t>GRADAČAC, BIH</t>
  </si>
  <si>
    <t>DUKAT MLJEKARA d.o.o.</t>
  </si>
  <si>
    <t xml:space="preserve">SOMBOLED a.d. </t>
  </si>
  <si>
    <t>SOMBOLED, SRBIJA</t>
  </si>
  <si>
    <t>IDEAL ŠIPKA d.o.e.l.</t>
  </si>
  <si>
    <t>BITOLA, MAKEDONIJA</t>
  </si>
  <si>
    <t>NIKOLIĆ BRANKO</t>
  </si>
  <si>
    <t>01 239 2269</t>
  </si>
  <si>
    <t>01 239 2267</t>
  </si>
  <si>
    <t>THIERRY ANDRE ZURCHER</t>
  </si>
  <si>
    <t>u razdoblju 01.12.2012. do 31.12.2012.</t>
  </si>
  <si>
    <t>Obveznik: DUKAT mliječna industrija d.d._____________________________________________________________</t>
  </si>
  <si>
    <t>Obveznik: DUKAT mliječna industrija d.d._________________________________________________________</t>
  </si>
  <si>
    <t>stanje na dan 31.12.2012</t>
  </si>
  <si>
    <t>u razdoblju 01.12.2012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</si>
</sst>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4" fillId="24" borderId="27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0" fontId="3" fillId="0" borderId="28" xfId="53" applyFont="1" applyBorder="1" applyAlignment="1">
      <alignment horizontal="left" vertical="center"/>
      <protection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3" applyFont="1" applyBorder="1" applyAlignment="1">
      <alignment horizontal="left"/>
      <protection/>
    </xf>
    <xf numFmtId="0" fontId="3" fillId="0" borderId="28" xfId="53" applyFont="1" applyBorder="1" applyAlignment="1">
      <alignment horizontal="left"/>
      <protection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3" applyNumberFormat="1" applyFont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9" xfId="53" applyFont="1" applyBorder="1" applyAlignment="1" applyProtection="1">
      <alignment horizontal="right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9" xfId="53" applyFont="1" applyBorder="1" applyAlignment="1" applyProtection="1">
      <alignment horizontal="right" wrapText="1"/>
      <protection hidden="1"/>
    </xf>
    <xf numFmtId="0" fontId="3" fillId="0" borderId="25" xfId="53" applyFont="1" applyBorder="1" applyAlignment="1">
      <alignment/>
      <protection/>
    </xf>
    <xf numFmtId="0" fontId="3" fillId="0" borderId="28" xfId="53" applyFont="1" applyBorder="1" applyAlignment="1">
      <alignment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49" fontId="4" fillId="24" borderId="27" xfId="48" applyNumberFormat="1" applyFill="1" applyBorder="1" applyAlignment="1" applyProtection="1">
      <alignment horizontal="left" vertical="center"/>
      <protection hidden="1" locked="0"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anko.nikolic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ranko.nikolic@duka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20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6" t="s">
        <v>257</v>
      </c>
      <c r="B2" s="136"/>
      <c r="C2" s="136"/>
      <c r="D2" s="137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38" t="s">
        <v>259</v>
      </c>
      <c r="B4" s="138"/>
      <c r="C4" s="138"/>
      <c r="D4" s="138"/>
      <c r="E4" s="138"/>
      <c r="F4" s="138"/>
      <c r="G4" s="138"/>
      <c r="H4" s="138"/>
      <c r="I4" s="138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9" t="s">
        <v>260</v>
      </c>
      <c r="B6" s="140"/>
      <c r="C6" s="134" t="s">
        <v>324</v>
      </c>
      <c r="D6" s="135"/>
      <c r="E6" s="141"/>
      <c r="F6" s="141"/>
      <c r="G6" s="141"/>
      <c r="H6" s="141"/>
      <c r="I6" s="39"/>
      <c r="J6" s="22"/>
      <c r="K6" s="22"/>
      <c r="L6" s="22"/>
    </row>
    <row r="7" spans="1:12" ht="12.75">
      <c r="A7" s="40"/>
      <c r="B7" s="40"/>
      <c r="C7" s="31"/>
      <c r="D7" s="31"/>
      <c r="E7" s="141"/>
      <c r="F7" s="141"/>
      <c r="G7" s="141"/>
      <c r="H7" s="141"/>
      <c r="I7" s="39"/>
      <c r="J7" s="22"/>
      <c r="K7" s="22"/>
      <c r="L7" s="22"/>
    </row>
    <row r="8" spans="1:12" ht="12.75">
      <c r="A8" s="142" t="s">
        <v>261</v>
      </c>
      <c r="B8" s="143"/>
      <c r="C8" s="134" t="s">
        <v>325</v>
      </c>
      <c r="D8" s="135"/>
      <c r="E8" s="141"/>
      <c r="F8" s="141"/>
      <c r="G8" s="141"/>
      <c r="H8" s="14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1" t="s">
        <v>262</v>
      </c>
      <c r="B10" s="132"/>
      <c r="C10" s="134" t="s">
        <v>326</v>
      </c>
      <c r="D10" s="135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33"/>
      <c r="B11" s="13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9" t="s">
        <v>263</v>
      </c>
      <c r="B12" s="140"/>
      <c r="C12" s="130" t="s">
        <v>327</v>
      </c>
      <c r="D12" s="125"/>
      <c r="E12" s="125"/>
      <c r="F12" s="125"/>
      <c r="G12" s="125"/>
      <c r="H12" s="125"/>
      <c r="I12" s="126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9" t="s">
        <v>264</v>
      </c>
      <c r="B14" s="140"/>
      <c r="C14" s="127">
        <v>10000</v>
      </c>
      <c r="D14" s="119"/>
      <c r="E14" s="31"/>
      <c r="F14" s="130" t="s">
        <v>328</v>
      </c>
      <c r="G14" s="125"/>
      <c r="H14" s="125"/>
      <c r="I14" s="126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9" t="s">
        <v>265</v>
      </c>
      <c r="B16" s="140"/>
      <c r="C16" s="130" t="s">
        <v>329</v>
      </c>
      <c r="D16" s="125"/>
      <c r="E16" s="125"/>
      <c r="F16" s="125"/>
      <c r="G16" s="125"/>
      <c r="H16" s="125"/>
      <c r="I16" s="126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9" t="s">
        <v>266</v>
      </c>
      <c r="B18" s="140"/>
      <c r="C18" s="120" t="s">
        <v>330</v>
      </c>
      <c r="D18" s="121"/>
      <c r="E18" s="121"/>
      <c r="F18" s="121"/>
      <c r="G18" s="121"/>
      <c r="H18" s="121"/>
      <c r="I18" s="12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9" t="s">
        <v>267</v>
      </c>
      <c r="B20" s="140"/>
      <c r="C20" s="120" t="s">
        <v>331</v>
      </c>
      <c r="D20" s="121"/>
      <c r="E20" s="121"/>
      <c r="F20" s="121"/>
      <c r="G20" s="121"/>
      <c r="H20" s="121"/>
      <c r="I20" s="12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9" t="s">
        <v>268</v>
      </c>
      <c r="B22" s="140"/>
      <c r="C22" s="44">
        <v>133</v>
      </c>
      <c r="D22" s="130" t="s">
        <v>328</v>
      </c>
      <c r="E22" s="128"/>
      <c r="F22" s="129"/>
      <c r="G22" s="123"/>
      <c r="H22" s="124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9" t="s">
        <v>269</v>
      </c>
      <c r="B24" s="140"/>
      <c r="C24" s="44">
        <v>21</v>
      </c>
      <c r="D24" s="130" t="s">
        <v>332</v>
      </c>
      <c r="E24" s="128"/>
      <c r="F24" s="128"/>
      <c r="G24" s="129"/>
      <c r="H24" s="38" t="s">
        <v>270</v>
      </c>
      <c r="I24" s="48">
        <v>2342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9" t="s">
        <v>272</v>
      </c>
      <c r="B26" s="140"/>
      <c r="C26" s="49" t="s">
        <v>333</v>
      </c>
      <c r="D26" s="50"/>
      <c r="E26" s="22"/>
      <c r="F26" s="51"/>
      <c r="G26" s="139" t="s">
        <v>273</v>
      </c>
      <c r="H26" s="140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18" t="s">
        <v>335</v>
      </c>
      <c r="B30" s="144"/>
      <c r="C30" s="144"/>
      <c r="D30" s="145"/>
      <c r="E30" s="118" t="s">
        <v>328</v>
      </c>
      <c r="F30" s="144"/>
      <c r="G30" s="144"/>
      <c r="H30" s="134"/>
      <c r="I30" s="135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18" t="s">
        <v>336</v>
      </c>
      <c r="B32" s="144"/>
      <c r="C32" s="144"/>
      <c r="D32" s="145"/>
      <c r="E32" s="118" t="s">
        <v>337</v>
      </c>
      <c r="F32" s="144"/>
      <c r="G32" s="144"/>
      <c r="H32" s="134"/>
      <c r="I32" s="135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18" t="s">
        <v>338</v>
      </c>
      <c r="B34" s="144"/>
      <c r="C34" s="144"/>
      <c r="D34" s="145"/>
      <c r="E34" s="118" t="s">
        <v>339</v>
      </c>
      <c r="F34" s="144"/>
      <c r="G34" s="144"/>
      <c r="H34" s="134"/>
      <c r="I34" s="135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18" t="s">
        <v>340</v>
      </c>
      <c r="B36" s="144"/>
      <c r="C36" s="144"/>
      <c r="D36" s="145"/>
      <c r="E36" s="118" t="s">
        <v>339</v>
      </c>
      <c r="F36" s="144"/>
      <c r="G36" s="144"/>
      <c r="H36" s="134"/>
      <c r="I36" s="135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18" t="s">
        <v>341</v>
      </c>
      <c r="B38" s="144"/>
      <c r="C38" s="144"/>
      <c r="D38" s="145"/>
      <c r="E38" s="118" t="s">
        <v>342</v>
      </c>
      <c r="F38" s="144"/>
      <c r="G38" s="144"/>
      <c r="H38" s="134"/>
      <c r="I38" s="135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18" t="s">
        <v>343</v>
      </c>
      <c r="B40" s="144"/>
      <c r="C40" s="144"/>
      <c r="D40" s="145"/>
      <c r="E40" s="118" t="s">
        <v>344</v>
      </c>
      <c r="F40" s="144"/>
      <c r="G40" s="144"/>
      <c r="H40" s="134"/>
      <c r="I40" s="135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34"/>
      <c r="D44" s="135"/>
      <c r="E44" s="32"/>
      <c r="F44" s="130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0" t="s">
        <v>345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346</v>
      </c>
      <c r="D48" s="160"/>
      <c r="E48" s="161"/>
      <c r="F48" s="32"/>
      <c r="G48" s="38" t="s">
        <v>281</v>
      </c>
      <c r="H48" s="159" t="s">
        <v>347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330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9" t="s">
        <v>282</v>
      </c>
      <c r="B52" s="140"/>
      <c r="C52" s="159" t="s">
        <v>348</v>
      </c>
      <c r="D52" s="160"/>
      <c r="E52" s="160"/>
      <c r="F52" s="160"/>
      <c r="G52" s="160"/>
      <c r="H52" s="160"/>
      <c r="I52" s="126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H32:I32 H30:I30 C18:I18 I24 C20:I20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8"/>
    <protectedRange sqref="D22:F22" name="Range1_9"/>
    <protectedRange sqref="C24" name="Range1_10"/>
    <protectedRange sqref="D24:G24" name="Range1_11"/>
    <protectedRange sqref="C26" name="Range1_12"/>
    <protectedRange sqref="I26" name="Range1_13"/>
    <protectedRange sqref="A30:G30" name="Range1_14"/>
    <protectedRange sqref="A32:G32" name="Range1_15"/>
    <protectedRange sqref="A34:D34" name="Range1_16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ranko.nikolic@dukat.hr"/>
    <hyperlink ref="C20" r:id="rId2" display="www.dukat.hr"/>
    <hyperlink ref="C50" r:id="rId3" display="branko.nikolic@duka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40">
      <selection activeCell="K120" sqref="K120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15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352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 customHeight="1">
      <c r="A4" s="205" t="s">
        <v>351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08" t="s">
        <v>61</v>
      </c>
      <c r="B5" s="209"/>
      <c r="C5" s="209"/>
      <c r="D5" s="209"/>
      <c r="E5" s="209"/>
      <c r="F5" s="209"/>
      <c r="G5" s="209"/>
      <c r="H5" s="210"/>
      <c r="I5" s="77" t="s">
        <v>288</v>
      </c>
      <c r="J5" s="78" t="s">
        <v>115</v>
      </c>
      <c r="K5" s="79" t="s">
        <v>116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186" t="s">
        <v>62</v>
      </c>
      <c r="B8" s="187"/>
      <c r="C8" s="187"/>
      <c r="D8" s="187"/>
      <c r="E8" s="187"/>
      <c r="F8" s="187"/>
      <c r="G8" s="187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931946222</v>
      </c>
      <c r="K9" s="12">
        <f>K10+K17+K27+K36+K40</f>
        <v>898284116</v>
      </c>
    </row>
    <row r="10" spans="1:11" ht="12.75">
      <c r="A10" s="190" t="s">
        <v>213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f>SUM(J11:J16)</f>
        <v>173394529</v>
      </c>
      <c r="K10" s="12">
        <f>SUM(K11:K16)</f>
        <v>173338066</v>
      </c>
    </row>
    <row r="11" spans="1:11" ht="12.75">
      <c r="A11" s="190" t="s">
        <v>117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/>
      <c r="K11" s="13"/>
    </row>
    <row r="12" spans="1:11" ht="12.75">
      <c r="A12" s="190" t="s">
        <v>14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>
        <v>2362273</v>
      </c>
      <c r="K12" s="13">
        <v>1940195</v>
      </c>
    </row>
    <row r="13" spans="1:11" ht="12.75">
      <c r="A13" s="190" t="s">
        <v>118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>
        <v>170984136</v>
      </c>
      <c r="K13" s="13">
        <v>171114285</v>
      </c>
    </row>
    <row r="14" spans="1:11" ht="12.75">
      <c r="A14" s="190" t="s">
        <v>216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/>
      <c r="K14" s="13"/>
    </row>
    <row r="15" spans="1:11" ht="12.75">
      <c r="A15" s="190" t="s">
        <v>217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>
        <v>48120</v>
      </c>
      <c r="K15" s="13">
        <v>283586</v>
      </c>
    </row>
    <row r="16" spans="1:11" ht="12.75">
      <c r="A16" s="190" t="s">
        <v>218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/>
      <c r="K16" s="13"/>
    </row>
    <row r="17" spans="1:11" ht="12.75">
      <c r="A17" s="190" t="s">
        <v>214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f>SUM(J18:J26)</f>
        <v>732778636</v>
      </c>
      <c r="K17" s="12">
        <f>SUM(K18:K26)</f>
        <v>705750789</v>
      </c>
    </row>
    <row r="18" spans="1:11" ht="12.75">
      <c r="A18" s="190" t="s">
        <v>219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33027104</v>
      </c>
      <c r="K18" s="13">
        <v>33033833</v>
      </c>
    </row>
    <row r="19" spans="1:11" ht="12.75">
      <c r="A19" s="190" t="s">
        <v>255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288309550</v>
      </c>
      <c r="K19" s="13">
        <v>300835207</v>
      </c>
    </row>
    <row r="20" spans="1:11" ht="12.75">
      <c r="A20" s="190" t="s">
        <v>220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278686437</v>
      </c>
      <c r="K20" s="13">
        <v>258946239</v>
      </c>
    </row>
    <row r="21" spans="1:11" ht="12.75">
      <c r="A21" s="190" t="s">
        <v>27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>
        <v>75084355</v>
      </c>
      <c r="K21" s="13">
        <v>75460895</v>
      </c>
    </row>
    <row r="22" spans="1:11" ht="12.75">
      <c r="A22" s="190" t="s">
        <v>28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>
        <v>643098</v>
      </c>
      <c r="K22" s="13">
        <v>644396</v>
      </c>
    </row>
    <row r="23" spans="1:11" ht="12.75">
      <c r="A23" s="190" t="s">
        <v>74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>
        <v>3410501</v>
      </c>
      <c r="K23" s="13">
        <v>109562</v>
      </c>
    </row>
    <row r="24" spans="1:11" ht="12.75">
      <c r="A24" s="190" t="s">
        <v>75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>
        <v>48645309</v>
      </c>
      <c r="K24" s="13">
        <v>31833260</v>
      </c>
    </row>
    <row r="25" spans="1:11" ht="12.75">
      <c r="A25" s="190" t="s">
        <v>76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>
        <v>821642</v>
      </c>
      <c r="K25" s="13">
        <v>821642</v>
      </c>
    </row>
    <row r="26" spans="1:11" ht="12.75">
      <c r="A26" s="190" t="s">
        <v>77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>
        <v>4150640</v>
      </c>
      <c r="K26" s="13">
        <v>4065755</v>
      </c>
    </row>
    <row r="27" spans="1:11" ht="12.75">
      <c r="A27" s="190" t="s">
        <v>198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f>SUM(J28:J35)</f>
        <v>24869257</v>
      </c>
      <c r="K27" s="12">
        <f>SUM(K28:K35)</f>
        <v>18270461</v>
      </c>
    </row>
    <row r="28" spans="1:11" ht="12.75">
      <c r="A28" s="190" t="s">
        <v>78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/>
      <c r="K28" s="13"/>
    </row>
    <row r="29" spans="1:11" ht="12.75">
      <c r="A29" s="190" t="s">
        <v>79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/>
      <c r="K29" s="13"/>
    </row>
    <row r="30" spans="1:11" ht="12.75">
      <c r="A30" s="190" t="s">
        <v>80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>
        <v>1354799</v>
      </c>
      <c r="K30" s="13">
        <v>1388813</v>
      </c>
    </row>
    <row r="31" spans="1:11" ht="12.75">
      <c r="A31" s="190" t="s">
        <v>85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/>
      <c r="K31" s="13"/>
    </row>
    <row r="32" spans="1:11" ht="12.75">
      <c r="A32" s="190" t="s">
        <v>86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/>
      <c r="K32" s="13"/>
    </row>
    <row r="33" spans="1:11" ht="12.75">
      <c r="A33" s="190" t="s">
        <v>87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>
        <v>23514458</v>
      </c>
      <c r="K33" s="13">
        <v>16881648</v>
      </c>
    </row>
    <row r="34" spans="1:11" ht="12.75">
      <c r="A34" s="190" t="s">
        <v>81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/>
      <c r="K34" s="13"/>
    </row>
    <row r="35" spans="1:11" ht="12.75">
      <c r="A35" s="190" t="s">
        <v>190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/>
      <c r="K35" s="13"/>
    </row>
    <row r="36" spans="1:11" ht="12.75">
      <c r="A36" s="190" t="s">
        <v>191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0" t="s">
        <v>82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/>
      <c r="K37" s="13"/>
    </row>
    <row r="38" spans="1:11" ht="12.75">
      <c r="A38" s="190" t="s">
        <v>83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/>
      <c r="K38" s="13"/>
    </row>
    <row r="39" spans="1:11" ht="12.75">
      <c r="A39" s="190" t="s">
        <v>84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/>
      <c r="K39" s="13"/>
    </row>
    <row r="40" spans="1:11" ht="12.75">
      <c r="A40" s="190" t="s">
        <v>192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>
        <v>903800</v>
      </c>
      <c r="K40" s="13">
        <v>924800</v>
      </c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852272550</v>
      </c>
      <c r="K41" s="12">
        <f>K42+K50+K57+K65</f>
        <v>904934941</v>
      </c>
    </row>
    <row r="42" spans="1:11" ht="12.75">
      <c r="A42" s="190" t="s">
        <v>103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f>SUM(J43:J49)</f>
        <v>194104200</v>
      </c>
      <c r="K42" s="12">
        <f>SUM(K43:K49)</f>
        <v>204832307</v>
      </c>
    </row>
    <row r="43" spans="1:11" ht="12.75">
      <c r="A43" s="190" t="s">
        <v>123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>
        <v>78509930</v>
      </c>
      <c r="K43" s="13">
        <v>86311426</v>
      </c>
    </row>
    <row r="44" spans="1:11" ht="12.75">
      <c r="A44" s="190" t="s">
        <v>124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>
        <v>35449117</v>
      </c>
      <c r="K44" s="13">
        <v>36967763</v>
      </c>
    </row>
    <row r="45" spans="1:11" ht="12.75">
      <c r="A45" s="190" t="s">
        <v>88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>
        <v>50900183</v>
      </c>
      <c r="K45" s="13">
        <v>47024512</v>
      </c>
    </row>
    <row r="46" spans="1:11" ht="12.75">
      <c r="A46" s="190" t="s">
        <v>89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>
        <v>25239031</v>
      </c>
      <c r="K46" s="13">
        <v>30519255</v>
      </c>
    </row>
    <row r="47" spans="1:11" ht="12.75">
      <c r="A47" s="190" t="s">
        <v>90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>
        <v>4005939</v>
      </c>
      <c r="K47" s="13">
        <v>4009351</v>
      </c>
    </row>
    <row r="48" spans="1:11" ht="12.75">
      <c r="A48" s="190" t="s">
        <v>91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/>
      <c r="K48" s="13"/>
    </row>
    <row r="49" spans="1:11" ht="12.75">
      <c r="A49" s="190" t="s">
        <v>92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/>
      <c r="K49" s="13"/>
    </row>
    <row r="50" spans="1:11" ht="12.75">
      <c r="A50" s="190" t="s">
        <v>104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f>SUM(J51:J56)</f>
        <v>586766143</v>
      </c>
      <c r="K50" s="12">
        <f>SUM(K51:K56)</f>
        <v>623015872</v>
      </c>
    </row>
    <row r="51" spans="1:11" ht="12.75">
      <c r="A51" s="190" t="s">
        <v>208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>
        <v>3069416</v>
      </c>
      <c r="K51" s="13">
        <v>4633673</v>
      </c>
    </row>
    <row r="52" spans="1:11" ht="12.75">
      <c r="A52" s="190" t="s">
        <v>209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554580114</v>
      </c>
      <c r="K52" s="13">
        <v>583657730</v>
      </c>
    </row>
    <row r="53" spans="1:11" ht="12.75">
      <c r="A53" s="190" t="s">
        <v>210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/>
      <c r="K53" s="13"/>
    </row>
    <row r="54" spans="1:11" ht="12.75">
      <c r="A54" s="190" t="s">
        <v>211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>
        <v>351387</v>
      </c>
      <c r="K54" s="13">
        <v>13802</v>
      </c>
    </row>
    <row r="55" spans="1:11" ht="12.75">
      <c r="A55" s="190" t="s">
        <v>10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20709760</v>
      </c>
      <c r="K55" s="13">
        <v>16514662</v>
      </c>
    </row>
    <row r="56" spans="1:11" ht="12.75">
      <c r="A56" s="190" t="s">
        <v>11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>
        <v>8055466</v>
      </c>
      <c r="K56" s="13">
        <v>18196005</v>
      </c>
    </row>
    <row r="57" spans="1:11" ht="12.75">
      <c r="A57" s="190" t="s">
        <v>105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f>SUM(J58:J64)</f>
        <v>16017486</v>
      </c>
      <c r="K57" s="12">
        <f>SUM(K58:K64)</f>
        <v>12493834</v>
      </c>
    </row>
    <row r="58" spans="1:11" ht="12.75">
      <c r="A58" s="190" t="s">
        <v>78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/>
      <c r="K58" s="13"/>
    </row>
    <row r="59" spans="1:11" ht="12.75">
      <c r="A59" s="190" t="s">
        <v>79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/>
      <c r="K59" s="13"/>
    </row>
    <row r="60" spans="1:11" ht="12.75">
      <c r="A60" s="190" t="s">
        <v>250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/>
      <c r="K60" s="13"/>
    </row>
    <row r="61" spans="1:11" ht="12.75">
      <c r="A61" s="190" t="s">
        <v>85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/>
      <c r="K61" s="13"/>
    </row>
    <row r="62" spans="1:11" ht="12.75">
      <c r="A62" s="190" t="s">
        <v>86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/>
      <c r="K62" s="13"/>
    </row>
    <row r="63" spans="1:11" ht="12.75">
      <c r="A63" s="190" t="s">
        <v>87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>
        <v>15122672</v>
      </c>
      <c r="K63" s="13">
        <v>11206488</v>
      </c>
    </row>
    <row r="64" spans="1:11" ht="12.75">
      <c r="A64" s="190" t="s">
        <v>46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>
        <v>894814</v>
      </c>
      <c r="K64" s="13">
        <v>1287346</v>
      </c>
    </row>
    <row r="65" spans="1:11" ht="12.75">
      <c r="A65" s="190" t="s">
        <v>215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55384721</v>
      </c>
      <c r="K65" s="13">
        <v>64592928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2127525</v>
      </c>
      <c r="K66" s="13">
        <v>630109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1786346297</v>
      </c>
      <c r="K67" s="12">
        <f>K8+K9+K41+K66</f>
        <v>1803849166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82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6" t="s">
        <v>199</v>
      </c>
      <c r="B70" s="187"/>
      <c r="C70" s="187"/>
      <c r="D70" s="187"/>
      <c r="E70" s="187"/>
      <c r="F70" s="187"/>
      <c r="G70" s="187"/>
      <c r="H70" s="204"/>
      <c r="I70" s="6">
        <v>62</v>
      </c>
      <c r="J70" s="20">
        <f>J71+J72+J73+J79+J80+J83+J86</f>
        <v>1178009330</v>
      </c>
      <c r="K70" s="20">
        <f>K71+K72+K73+K79+K80+K83+K86</f>
        <v>1278640641</v>
      </c>
    </row>
    <row r="71" spans="1:11" ht="12.75">
      <c r="A71" s="190" t="s">
        <v>147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300000000</v>
      </c>
      <c r="K71" s="13">
        <v>300000000</v>
      </c>
    </row>
    <row r="72" spans="1:11" ht="12.75">
      <c r="A72" s="190" t="s">
        <v>148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/>
      <c r="K72" s="13"/>
    </row>
    <row r="73" spans="1:11" ht="12.75">
      <c r="A73" s="190" t="s">
        <v>149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f>J74+J75-J76+J77+J78</f>
        <v>14913320</v>
      </c>
      <c r="K73" s="12">
        <f>K74+K75-K76+K77+K78</f>
        <v>14913320</v>
      </c>
    </row>
    <row r="74" spans="1:11" ht="12.75">
      <c r="A74" s="190" t="s">
        <v>150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>
        <v>15000000</v>
      </c>
      <c r="K74" s="13">
        <v>15000000</v>
      </c>
    </row>
    <row r="75" spans="1:11" ht="12.75">
      <c r="A75" s="190" t="s">
        <v>151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/>
      <c r="K75" s="13"/>
    </row>
    <row r="76" spans="1:11" ht="12.75">
      <c r="A76" s="190" t="s">
        <v>139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>
        <v>86680</v>
      </c>
      <c r="K76" s="13">
        <v>86680</v>
      </c>
    </row>
    <row r="77" spans="1:11" ht="12.75">
      <c r="A77" s="190" t="s">
        <v>140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/>
      <c r="K77" s="13"/>
    </row>
    <row r="78" spans="1:11" ht="12.75">
      <c r="A78" s="190" t="s">
        <v>141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/>
      <c r="K78" s="13"/>
    </row>
    <row r="79" spans="1:11" ht="12.75">
      <c r="A79" s="190" t="s">
        <v>142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/>
      <c r="K79" s="13"/>
    </row>
    <row r="80" spans="1:11" ht="12.75">
      <c r="A80" s="190" t="s">
        <v>246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f>J81-J82</f>
        <v>746709209</v>
      </c>
      <c r="K80" s="12">
        <f>K81-K82</f>
        <v>852326278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>
        <v>746709209</v>
      </c>
      <c r="K81" s="13">
        <v>852326278</v>
      </c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/>
      <c r="K82" s="13"/>
    </row>
    <row r="83" spans="1:11" ht="12.75">
      <c r="A83" s="190" t="s">
        <v>247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f>J84-J85</f>
        <v>116386801</v>
      </c>
      <c r="K83" s="12">
        <f>K84-K85</f>
        <v>111401043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116386801</v>
      </c>
      <c r="K84" s="13">
        <v>111401043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/>
    </row>
    <row r="86" spans="1:11" ht="12.75">
      <c r="A86" s="190" t="s">
        <v>179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7162266</v>
      </c>
      <c r="K87" s="12">
        <f>SUM(K88:K90)</f>
        <v>7533226</v>
      </c>
    </row>
    <row r="88" spans="1:11" ht="12.75">
      <c r="A88" s="190" t="s">
        <v>135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>
        <v>7162266</v>
      </c>
      <c r="K88" s="13">
        <v>7533226</v>
      </c>
    </row>
    <row r="89" spans="1:11" ht="12.75">
      <c r="A89" s="190" t="s">
        <v>136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/>
      <c r="K89" s="13"/>
    </row>
    <row r="90" spans="1:11" ht="12.75">
      <c r="A90" s="190" t="s">
        <v>137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98513641</v>
      </c>
      <c r="K91" s="12">
        <f>SUM(K92:K100)</f>
        <v>3718736</v>
      </c>
    </row>
    <row r="92" spans="1:11" ht="12.75">
      <c r="A92" s="190" t="s">
        <v>138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>
        <v>90365040</v>
      </c>
      <c r="K92" s="13">
        <v>0</v>
      </c>
    </row>
    <row r="93" spans="1:11" ht="12.75">
      <c r="A93" s="190" t="s">
        <v>251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>
        <v>1043000</v>
      </c>
      <c r="K93" s="13">
        <v>733000</v>
      </c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>
        <v>3938986</v>
      </c>
      <c r="K94" s="13">
        <v>0</v>
      </c>
    </row>
    <row r="95" spans="1:11" ht="12.75">
      <c r="A95" s="190" t="s">
        <v>252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/>
      <c r="K95" s="13"/>
    </row>
    <row r="96" spans="1:11" ht="12.75">
      <c r="A96" s="190" t="s">
        <v>253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/>
      <c r="K96" s="13"/>
    </row>
    <row r="97" spans="1:11" ht="12.75">
      <c r="A97" s="190" t="s">
        <v>254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/>
      <c r="K97" s="13"/>
    </row>
    <row r="98" spans="1:11" ht="12.75">
      <c r="A98" s="190" t="s">
        <v>96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/>
      <c r="K98" s="13"/>
    </row>
    <row r="99" spans="1:11" ht="12.75">
      <c r="A99" s="190" t="s">
        <v>94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>
        <v>362400</v>
      </c>
      <c r="K99" s="13">
        <v>322337</v>
      </c>
    </row>
    <row r="100" spans="1:11" ht="12.75">
      <c r="A100" s="190" t="s">
        <v>95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>
        <v>2804215</v>
      </c>
      <c r="K100" s="13">
        <v>2663399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454911096</v>
      </c>
      <c r="K101" s="12">
        <f>SUM(K102:K113)</f>
        <v>455674920</v>
      </c>
    </row>
    <row r="102" spans="1:11" ht="12.75">
      <c r="A102" s="190" t="s">
        <v>138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>
        <v>44362427</v>
      </c>
      <c r="K102" s="13">
        <v>35701665</v>
      </c>
    </row>
    <row r="103" spans="1:11" ht="12.75">
      <c r="A103" s="190" t="s">
        <v>251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>
        <v>415268</v>
      </c>
      <c r="K103" s="13">
        <v>415268</v>
      </c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>
        <v>3316929</v>
      </c>
      <c r="K104" s="13">
        <v>1263729</v>
      </c>
    </row>
    <row r="105" spans="1:11" ht="12.75">
      <c r="A105" s="190" t="s">
        <v>252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/>
      <c r="K105" s="13"/>
    </row>
    <row r="106" spans="1:11" ht="12.75">
      <c r="A106" s="190" t="s">
        <v>253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292502548</v>
      </c>
      <c r="K106" s="13">
        <v>249348591</v>
      </c>
    </row>
    <row r="107" spans="1:11" ht="12.75">
      <c r="A107" s="190" t="s">
        <v>254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/>
      <c r="K107" s="13"/>
    </row>
    <row r="108" spans="1:11" ht="12.75">
      <c r="A108" s="190" t="s">
        <v>96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/>
      <c r="K108" s="13"/>
    </row>
    <row r="109" spans="1:11" ht="12.75">
      <c r="A109" s="190" t="s">
        <v>97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30855467</v>
      </c>
      <c r="K109" s="13">
        <v>34058173</v>
      </c>
    </row>
    <row r="110" spans="1:11" ht="12.75">
      <c r="A110" s="190" t="s">
        <v>98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9256353</v>
      </c>
      <c r="K110" s="13">
        <v>14622431</v>
      </c>
    </row>
    <row r="111" spans="1:11" ht="12.75">
      <c r="A111" s="190" t="s">
        <v>101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>
        <v>74058</v>
      </c>
      <c r="K111" s="13">
        <v>74058</v>
      </c>
    </row>
    <row r="112" spans="1:11" ht="12.75">
      <c r="A112" s="190" t="s">
        <v>99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/>
      <c r="K112" s="13"/>
    </row>
    <row r="113" spans="1:11" ht="12.75">
      <c r="A113" s="190" t="s">
        <v>100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74128046</v>
      </c>
      <c r="K113" s="13">
        <v>120191005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47749964</v>
      </c>
      <c r="K114" s="13">
        <v>58281643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1786346297</v>
      </c>
      <c r="K115" s="12">
        <f>K70+K87+K91+K101+K114</f>
        <v>1803849166</v>
      </c>
    </row>
    <row r="116" spans="1:11" ht="12.75">
      <c r="A116" s="179" t="s">
        <v>59</v>
      </c>
      <c r="B116" s="180"/>
      <c r="C116" s="180"/>
      <c r="D116" s="180"/>
      <c r="E116" s="180"/>
      <c r="F116" s="180"/>
      <c r="G116" s="180"/>
      <c r="H116" s="181"/>
      <c r="I116" s="5">
        <v>108</v>
      </c>
      <c r="J116" s="14"/>
      <c r="K116" s="14"/>
    </row>
    <row r="117" spans="1:11" ht="12.75">
      <c r="A117" s="182" t="s">
        <v>289</v>
      </c>
      <c r="B117" s="183"/>
      <c r="C117" s="183"/>
      <c r="D117" s="183"/>
      <c r="E117" s="183"/>
      <c r="F117" s="183"/>
      <c r="G117" s="183"/>
      <c r="H117" s="183"/>
      <c r="I117" s="184"/>
      <c r="J117" s="184"/>
      <c r="K117" s="185"/>
    </row>
    <row r="118" spans="1:11" ht="12.75">
      <c r="A118" s="186" t="s">
        <v>193</v>
      </c>
      <c r="B118" s="187"/>
      <c r="C118" s="187"/>
      <c r="D118" s="187"/>
      <c r="E118" s="187"/>
      <c r="F118" s="187"/>
      <c r="G118" s="187"/>
      <c r="H118" s="187"/>
      <c r="I118" s="188"/>
      <c r="J118" s="188"/>
      <c r="K118" s="189"/>
    </row>
    <row r="119" spans="1:11" ht="12.75">
      <c r="A119" s="190" t="s">
        <v>8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>
        <v>1178009330</v>
      </c>
      <c r="K119" s="13">
        <v>1278840641</v>
      </c>
    </row>
    <row r="120" spans="1:11" ht="12.75">
      <c r="A120" s="174" t="s">
        <v>9</v>
      </c>
      <c r="B120" s="175"/>
      <c r="C120" s="175"/>
      <c r="D120" s="175"/>
      <c r="E120" s="175"/>
      <c r="F120" s="175"/>
      <c r="G120" s="175"/>
      <c r="H120" s="17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7" t="s">
        <v>102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2.75">
      <c r="A123" s="177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25">
      <selection activeCell="K56" sqref="K56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15" t="s">
        <v>160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349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 customHeight="1">
      <c r="A4" s="233" t="s">
        <v>350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186" t="s">
        <v>26</v>
      </c>
      <c r="B7" s="187"/>
      <c r="C7" s="187"/>
      <c r="D7" s="187"/>
      <c r="E7" s="187"/>
      <c r="F7" s="187"/>
      <c r="G7" s="187"/>
      <c r="H7" s="204"/>
      <c r="I7" s="6">
        <v>111</v>
      </c>
      <c r="J7" s="20">
        <f>SUM(J8:J9)</f>
        <v>2470227084</v>
      </c>
      <c r="K7" s="20">
        <f>SUM(K8:K9)</f>
        <v>2476511753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2431649929</v>
      </c>
      <c r="K8" s="13">
        <v>2442862384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38577155</v>
      </c>
      <c r="K9" s="13">
        <v>33649369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2313769885</v>
      </c>
      <c r="K10" s="12">
        <f>K11+K12+K16+K20+K21+K22+K25+K26</f>
        <v>2332270830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>
        <v>-22369212</v>
      </c>
      <c r="K11" s="13">
        <v>2239215</v>
      </c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1888420166</v>
      </c>
      <c r="K12" s="12">
        <f>SUM(K13:K15)</f>
        <v>1880715718</v>
      </c>
    </row>
    <row r="13" spans="1:11" ht="12.75">
      <c r="A13" s="190" t="s">
        <v>152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1388655849</v>
      </c>
      <c r="K13" s="13">
        <v>1353428148</v>
      </c>
    </row>
    <row r="14" spans="1:11" ht="12.75">
      <c r="A14" s="190" t="s">
        <v>153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>
        <v>206429228</v>
      </c>
      <c r="K14" s="13">
        <v>214077130</v>
      </c>
    </row>
    <row r="15" spans="1:11" ht="12.75">
      <c r="A15" s="190" t="s">
        <v>63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293335089</v>
      </c>
      <c r="K15" s="13">
        <v>313210440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275279807</v>
      </c>
      <c r="K16" s="12">
        <f>SUM(K17:K19)</f>
        <v>276478348</v>
      </c>
    </row>
    <row r="17" spans="1:11" ht="12.75">
      <c r="A17" s="190" t="s">
        <v>64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164740418</v>
      </c>
      <c r="K17" s="13">
        <v>167903978</v>
      </c>
    </row>
    <row r="18" spans="1:11" ht="12.75">
      <c r="A18" s="190" t="s">
        <v>65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69540413</v>
      </c>
      <c r="K18" s="13">
        <v>69966293</v>
      </c>
    </row>
    <row r="19" spans="1:11" ht="12.75">
      <c r="A19" s="190" t="s">
        <v>66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40998976</v>
      </c>
      <c r="K19" s="13">
        <v>38608077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89927576</v>
      </c>
      <c r="K20" s="13">
        <v>88969970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73017135</v>
      </c>
      <c r="K21" s="13">
        <v>72209343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1462632</v>
      </c>
      <c r="K22" s="12">
        <f>SUM(K23:K24)</f>
        <v>4288697</v>
      </c>
    </row>
    <row r="23" spans="1:11" ht="12.75">
      <c r="A23" s="190" t="s">
        <v>143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/>
      <c r="K23" s="13"/>
    </row>
    <row r="24" spans="1:11" ht="12.75">
      <c r="A24" s="190" t="s">
        <v>144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>
        <v>1462632</v>
      </c>
      <c r="K24" s="13">
        <v>4288697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979241</v>
      </c>
      <c r="K25" s="13">
        <v>727619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7052540</v>
      </c>
      <c r="K26" s="13">
        <v>6641920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1039915</v>
      </c>
      <c r="K27" s="12">
        <f>SUM(K28:K32)</f>
        <v>369236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44400</v>
      </c>
      <c r="K28" s="13">
        <v>234134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995515</v>
      </c>
      <c r="K29" s="13">
        <v>135102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12165059</v>
      </c>
      <c r="K33" s="12">
        <f>SUM(K34:K37)</f>
        <v>5189478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11754185</v>
      </c>
      <c r="K34" s="13">
        <v>4647826</v>
      </c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410874</v>
      </c>
      <c r="K35" s="13">
        <v>541652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2471266999</v>
      </c>
      <c r="K42" s="12">
        <f>K7+K27+K38+K40</f>
        <v>2476880989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2325934944</v>
      </c>
      <c r="K43" s="12">
        <f>K10+K33+K39+K41</f>
        <v>2337460308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145332055</v>
      </c>
      <c r="K44" s="12">
        <f>K42-K43</f>
        <v>139420681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145332055</v>
      </c>
      <c r="K45" s="12">
        <f>IF(K42&gt;K43,K42-K43,0)</f>
        <v>139420681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28945254</v>
      </c>
      <c r="K47" s="13">
        <v>28019638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116386801</v>
      </c>
      <c r="K48" s="12">
        <f>K44-K47</f>
        <v>111401043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116386801</v>
      </c>
      <c r="K49" s="12">
        <f>IF(K48&gt;0,K48,0)</f>
        <v>111401043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2" t="s">
        <v>120</v>
      </c>
      <c r="B51" s="183"/>
      <c r="C51" s="183"/>
      <c r="D51" s="183"/>
      <c r="E51" s="183"/>
      <c r="F51" s="183"/>
      <c r="G51" s="183"/>
      <c r="H51" s="183"/>
      <c r="I51" s="228"/>
      <c r="J51" s="228"/>
      <c r="K51" s="229"/>
    </row>
    <row r="52" spans="1:11" ht="12.75">
      <c r="A52" s="186" t="s">
        <v>194</v>
      </c>
      <c r="B52" s="187"/>
      <c r="C52" s="187"/>
      <c r="D52" s="187"/>
      <c r="E52" s="187"/>
      <c r="F52" s="187"/>
      <c r="G52" s="187"/>
      <c r="H52" s="187"/>
      <c r="I52" s="188"/>
      <c r="J52" s="188"/>
      <c r="K52" s="189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>
        <v>116386801</v>
      </c>
      <c r="K53" s="13">
        <v>111401043</v>
      </c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82" t="s">
        <v>197</v>
      </c>
      <c r="B55" s="183"/>
      <c r="C55" s="183"/>
      <c r="D55" s="183"/>
      <c r="E55" s="183"/>
      <c r="F55" s="183"/>
      <c r="G55" s="183"/>
      <c r="H55" s="183"/>
      <c r="I55" s="228"/>
      <c r="J55" s="228"/>
      <c r="K55" s="229"/>
    </row>
    <row r="56" spans="1:11" ht="12.75">
      <c r="A56" s="186" t="s">
        <v>212</v>
      </c>
      <c r="B56" s="187"/>
      <c r="C56" s="187"/>
      <c r="D56" s="187"/>
      <c r="E56" s="187"/>
      <c r="F56" s="187"/>
      <c r="G56" s="187"/>
      <c r="H56" s="204"/>
      <c r="I56" s="21">
        <v>157</v>
      </c>
      <c r="J56" s="11">
        <v>116386801</v>
      </c>
      <c r="K56" s="11">
        <v>111401043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8260227</v>
      </c>
      <c r="K57" s="12">
        <f>SUM(K58:K64)</f>
        <v>-10769730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>
        <v>8260227</v>
      </c>
      <c r="K58" s="13">
        <v>-10769730</v>
      </c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8260227</v>
      </c>
      <c r="K66" s="12">
        <f>K57-K65</f>
        <v>-10769730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124647028</v>
      </c>
      <c r="K67" s="18">
        <f>K56+K66</f>
        <v>100631313</v>
      </c>
    </row>
    <row r="68" spans="1:11" ht="12.75">
      <c r="A68" s="182" t="s">
        <v>196</v>
      </c>
      <c r="B68" s="183"/>
      <c r="C68" s="183"/>
      <c r="D68" s="183"/>
      <c r="E68" s="183"/>
      <c r="F68" s="183"/>
      <c r="G68" s="183"/>
      <c r="H68" s="183"/>
      <c r="I68" s="228"/>
      <c r="J68" s="228"/>
      <c r="K68" s="229"/>
    </row>
    <row r="69" spans="1:11" ht="12.75">
      <c r="A69" s="186" t="s">
        <v>195</v>
      </c>
      <c r="B69" s="187"/>
      <c r="C69" s="187"/>
      <c r="D69" s="187"/>
      <c r="E69" s="187"/>
      <c r="F69" s="187"/>
      <c r="G69" s="187"/>
      <c r="H69" s="187"/>
      <c r="I69" s="188"/>
      <c r="J69" s="188"/>
      <c r="K69" s="189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>
        <v>124647028</v>
      </c>
      <c r="K70" s="13">
        <v>100631313</v>
      </c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32">
      <selection activeCell="K51" sqref="K51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217"/>
    </row>
    <row r="2" spans="1:11" ht="12.75">
      <c r="A2" s="247" t="s">
        <v>353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 customHeight="1">
      <c r="A4" s="249" t="s">
        <v>350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40</v>
      </c>
      <c r="B8" s="191"/>
      <c r="C8" s="191"/>
      <c r="D8" s="191"/>
      <c r="E8" s="191"/>
      <c r="F8" s="191"/>
      <c r="G8" s="191"/>
      <c r="H8" s="191"/>
      <c r="I8" s="4">
        <v>1</v>
      </c>
      <c r="J8" s="8">
        <v>145332055</v>
      </c>
      <c r="K8" s="13">
        <v>139420681</v>
      </c>
    </row>
    <row r="9" spans="1:11" ht="12.75">
      <c r="A9" s="190" t="s">
        <v>41</v>
      </c>
      <c r="B9" s="191"/>
      <c r="C9" s="191"/>
      <c r="D9" s="191"/>
      <c r="E9" s="191"/>
      <c r="F9" s="191"/>
      <c r="G9" s="191"/>
      <c r="H9" s="191"/>
      <c r="I9" s="4">
        <v>2</v>
      </c>
      <c r="J9" s="8">
        <v>89927576</v>
      </c>
      <c r="K9" s="13">
        <v>88969970</v>
      </c>
    </row>
    <row r="10" spans="1:11" ht="12.75">
      <c r="A10" s="190" t="s">
        <v>42</v>
      </c>
      <c r="B10" s="191"/>
      <c r="C10" s="191"/>
      <c r="D10" s="191"/>
      <c r="E10" s="191"/>
      <c r="F10" s="191"/>
      <c r="G10" s="191"/>
      <c r="H10" s="191"/>
      <c r="I10" s="4">
        <v>3</v>
      </c>
      <c r="J10" s="8">
        <v>11492501</v>
      </c>
      <c r="K10" s="13">
        <v>31098559</v>
      </c>
    </row>
    <row r="11" spans="1:11" ht="12.75">
      <c r="A11" s="190" t="s">
        <v>43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44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190" t="s">
        <v>53</v>
      </c>
      <c r="B13" s="191"/>
      <c r="C13" s="191"/>
      <c r="D13" s="191"/>
      <c r="E13" s="191"/>
      <c r="F13" s="191"/>
      <c r="G13" s="191"/>
      <c r="H13" s="191"/>
      <c r="I13" s="4">
        <v>6</v>
      </c>
      <c r="J13" s="8">
        <v>20229557</v>
      </c>
      <c r="K13" s="13">
        <v>10819859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266981689</v>
      </c>
      <c r="K14" s="12">
        <f>SUM(K8:K13)</f>
        <v>270309069</v>
      </c>
    </row>
    <row r="15" spans="1:11" ht="12.75">
      <c r="A15" s="190" t="s">
        <v>54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55</v>
      </c>
      <c r="B16" s="191"/>
      <c r="C16" s="191"/>
      <c r="D16" s="191"/>
      <c r="E16" s="191"/>
      <c r="F16" s="191"/>
      <c r="G16" s="191"/>
      <c r="H16" s="191"/>
      <c r="I16" s="4">
        <v>9</v>
      </c>
      <c r="J16" s="8">
        <v>17301498</v>
      </c>
      <c r="K16" s="13">
        <v>37555000</v>
      </c>
    </row>
    <row r="17" spans="1:11" ht="12.75">
      <c r="A17" s="190" t="s">
        <v>56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>
        <v>26190262</v>
      </c>
      <c r="K17" s="13">
        <v>12161191</v>
      </c>
    </row>
    <row r="18" spans="1:11" ht="12.75">
      <c r="A18" s="190" t="s">
        <v>57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>
        <v>32887709</v>
      </c>
      <c r="K18" s="13">
        <v>35848224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76379469</v>
      </c>
      <c r="K19" s="12">
        <f>SUM(K15:K18)</f>
        <v>85564415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190602220</v>
      </c>
      <c r="K20" s="12">
        <f>IF(K14&gt;K19,K14-K19,0)</f>
        <v>184744654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90" t="s">
        <v>185</v>
      </c>
      <c r="B23" s="191"/>
      <c r="C23" s="191"/>
      <c r="D23" s="191"/>
      <c r="E23" s="191"/>
      <c r="F23" s="191"/>
      <c r="G23" s="191"/>
      <c r="H23" s="191"/>
      <c r="I23" s="4">
        <v>15</v>
      </c>
      <c r="J23" s="8">
        <v>2080988</v>
      </c>
      <c r="K23" s="13">
        <v>2475051</v>
      </c>
    </row>
    <row r="24" spans="1:11" ht="12.75">
      <c r="A24" s="190" t="s">
        <v>186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187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188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189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>
        <v>79457874</v>
      </c>
      <c r="K27" s="13">
        <v>66419446</v>
      </c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81538862</v>
      </c>
      <c r="K28" s="12">
        <f>SUM(K23:K27)</f>
        <v>68894497</v>
      </c>
    </row>
    <row r="29" spans="1:11" ht="12.75">
      <c r="A29" s="190" t="s">
        <v>121</v>
      </c>
      <c r="B29" s="191"/>
      <c r="C29" s="191"/>
      <c r="D29" s="191"/>
      <c r="E29" s="191"/>
      <c r="F29" s="191"/>
      <c r="G29" s="191"/>
      <c r="H29" s="191"/>
      <c r="I29" s="4">
        <v>21</v>
      </c>
      <c r="J29" s="8">
        <v>109758176</v>
      </c>
      <c r="K29" s="13">
        <v>73328058</v>
      </c>
    </row>
    <row r="30" spans="1:11" ht="12.75">
      <c r="A30" s="190" t="s">
        <v>122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16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>
        <v>87967089</v>
      </c>
      <c r="K31" s="13">
        <v>57660547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197725265</v>
      </c>
      <c r="K32" s="12">
        <f>SUM(K29:K31)</f>
        <v>130988605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116186403</v>
      </c>
      <c r="K34" s="12">
        <f>IF(K32&gt;K28,K32-K28,0)</f>
        <v>62094108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90" t="s">
        <v>180</v>
      </c>
      <c r="B36" s="191"/>
      <c r="C36" s="191"/>
      <c r="D36" s="191"/>
      <c r="E36" s="191"/>
      <c r="F36" s="191"/>
      <c r="G36" s="191"/>
      <c r="H36" s="191"/>
      <c r="I36" s="4">
        <v>27</v>
      </c>
      <c r="J36" s="8"/>
      <c r="K36" s="13"/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>
        <v>28041310</v>
      </c>
      <c r="K37" s="13">
        <v>26416255</v>
      </c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28041310</v>
      </c>
      <c r="K39" s="12">
        <f>SUM(K36:K38)</f>
        <v>26416255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4">
        <v>31</v>
      </c>
      <c r="J40" s="8">
        <v>165041326</v>
      </c>
      <c r="K40" s="13">
        <v>139858594</v>
      </c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165041326</v>
      </c>
      <c r="K45" s="12">
        <f>SUM(K40:K44)</f>
        <v>139858594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137000016</v>
      </c>
      <c r="K47" s="12">
        <f>IF(K45&gt;K39,K45-K39,0)</f>
        <v>113442339</v>
      </c>
    </row>
    <row r="48" spans="1:11" ht="12.75">
      <c r="A48" s="190" t="s">
        <v>72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9208207</v>
      </c>
    </row>
    <row r="49" spans="1:11" ht="12.75">
      <c r="A49" s="190" t="s">
        <v>73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IF(J21-J20+J34-J33+J47-J46&gt;0,J21-J20+J34-J33+J47-J46,0)</f>
        <v>62584199</v>
      </c>
      <c r="K49" s="12">
        <f>IF(K21-K20+K34-K33+K47-K46&gt;0,K21-K20+K34-K33+K47-K46,0)</f>
        <v>0</v>
      </c>
    </row>
    <row r="50" spans="1:11" ht="12.75">
      <c r="A50" s="190" t="s">
        <v>167</v>
      </c>
      <c r="B50" s="191"/>
      <c r="C50" s="191"/>
      <c r="D50" s="191"/>
      <c r="E50" s="191"/>
      <c r="F50" s="191"/>
      <c r="G50" s="191"/>
      <c r="H50" s="191"/>
      <c r="I50" s="4">
        <v>41</v>
      </c>
      <c r="J50" s="8">
        <v>117968920</v>
      </c>
      <c r="K50" s="13">
        <v>55384721</v>
      </c>
    </row>
    <row r="51" spans="1:11" ht="12.75">
      <c r="A51" s="190" t="s">
        <v>182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/>
      <c r="K51" s="13">
        <v>9208207</v>
      </c>
    </row>
    <row r="52" spans="1:11" ht="12.75">
      <c r="A52" s="190" t="s">
        <v>183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>
        <v>62584199</v>
      </c>
      <c r="K52" s="13"/>
    </row>
    <row r="53" spans="1:11" ht="12.75">
      <c r="A53" s="174" t="s">
        <v>184</v>
      </c>
      <c r="B53" s="175"/>
      <c r="C53" s="175"/>
      <c r="D53" s="175"/>
      <c r="E53" s="175"/>
      <c r="F53" s="175"/>
      <c r="G53" s="175"/>
      <c r="H53" s="175"/>
      <c r="I53" s="7">
        <v>44</v>
      </c>
      <c r="J53" s="10">
        <f>J50+J51-J52</f>
        <v>55384721</v>
      </c>
      <c r="K53" s="18">
        <f>K50+K51-K52</f>
        <v>64592928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6"/>
    </row>
    <row r="2" spans="1:11" ht="12.75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207</v>
      </c>
      <c r="B8" s="191"/>
      <c r="C8" s="191"/>
      <c r="D8" s="191"/>
      <c r="E8" s="191"/>
      <c r="F8" s="191"/>
      <c r="G8" s="191"/>
      <c r="H8" s="191"/>
      <c r="I8" s="4">
        <v>1</v>
      </c>
      <c r="J8" s="8"/>
      <c r="K8" s="13"/>
    </row>
    <row r="9" spans="1:11" ht="12.75">
      <c r="A9" s="190" t="s">
        <v>125</v>
      </c>
      <c r="B9" s="191"/>
      <c r="C9" s="191"/>
      <c r="D9" s="191"/>
      <c r="E9" s="191"/>
      <c r="F9" s="191"/>
      <c r="G9" s="191"/>
      <c r="H9" s="191"/>
      <c r="I9" s="4">
        <v>2</v>
      </c>
      <c r="J9" s="8"/>
      <c r="K9" s="13"/>
    </row>
    <row r="10" spans="1:11" ht="12.75">
      <c r="A10" s="190" t="s">
        <v>126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127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128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0" t="s">
        <v>129</v>
      </c>
      <c r="B14" s="191"/>
      <c r="C14" s="191"/>
      <c r="D14" s="191"/>
      <c r="E14" s="191"/>
      <c r="F14" s="191"/>
      <c r="G14" s="191"/>
      <c r="H14" s="191"/>
      <c r="I14" s="4">
        <v>7</v>
      </c>
      <c r="J14" s="8"/>
      <c r="K14" s="13"/>
    </row>
    <row r="15" spans="1:11" ht="12.75">
      <c r="A15" s="190" t="s">
        <v>130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131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132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133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0" t="s">
        <v>134</v>
      </c>
      <c r="B19" s="191"/>
      <c r="C19" s="191"/>
      <c r="D19" s="191"/>
      <c r="E19" s="191"/>
      <c r="F19" s="191"/>
      <c r="G19" s="191"/>
      <c r="H19" s="191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90" t="s">
        <v>171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172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48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49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0" t="s">
        <v>173</v>
      </c>
      <c r="B28" s="191"/>
      <c r="C28" s="191"/>
      <c r="D28" s="191"/>
      <c r="E28" s="191"/>
      <c r="F28" s="191"/>
      <c r="G28" s="191"/>
      <c r="H28" s="191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0" t="s">
        <v>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3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0" t="s">
        <v>4</v>
      </c>
      <c r="B32" s="191"/>
      <c r="C32" s="191"/>
      <c r="D32" s="191"/>
      <c r="E32" s="191"/>
      <c r="F32" s="191"/>
      <c r="G32" s="191"/>
      <c r="H32" s="191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90" t="s">
        <v>180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29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0" t="s">
        <v>30</v>
      </c>
      <c r="B39" s="191"/>
      <c r="C39" s="191"/>
      <c r="D39" s="191"/>
      <c r="E39" s="191"/>
      <c r="F39" s="191"/>
      <c r="G39" s="191"/>
      <c r="H39" s="191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0" t="s">
        <v>31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32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33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34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0" t="s">
        <v>35</v>
      </c>
      <c r="B45" s="191"/>
      <c r="C45" s="191"/>
      <c r="D45" s="191"/>
      <c r="E45" s="191"/>
      <c r="F45" s="191"/>
      <c r="G45" s="191"/>
      <c r="H45" s="191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">
      <selection activeCell="K14" sqref="K14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1.14062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40909</v>
      </c>
      <c r="F2" s="99" t="s">
        <v>258</v>
      </c>
      <c r="G2" s="260">
        <v>41274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300000000</v>
      </c>
      <c r="K5" s="107">
        <v>300000000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/>
      <c r="K6" s="108"/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12845269</v>
      </c>
      <c r="K7" s="108">
        <v>12845269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748863940</v>
      </c>
      <c r="K8" s="108">
        <v>854481009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116386801</v>
      </c>
      <c r="K9" s="108">
        <v>111401043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/>
      <c r="K10" s="108"/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4" t="s">
        <v>305</v>
      </c>
      <c r="B14" s="265"/>
      <c r="C14" s="265"/>
      <c r="D14" s="265"/>
      <c r="E14" s="265"/>
      <c r="F14" s="265"/>
      <c r="G14" s="265"/>
      <c r="H14" s="265"/>
      <c r="I14" s="106">
        <v>10</v>
      </c>
      <c r="J14" s="109">
        <f>SUM(J5:J13)</f>
        <v>1178096010</v>
      </c>
      <c r="K14" s="109">
        <f>SUM(K5:K13)</f>
        <v>1278727321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>
        <v>8260227</v>
      </c>
      <c r="K15" s="108">
        <v>-10769730</v>
      </c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>
        <v>116386801</v>
      </c>
      <c r="K20" s="108">
        <v>111401043</v>
      </c>
    </row>
    <row r="21" spans="1:11" ht="12.75">
      <c r="A21" s="264" t="s">
        <v>312</v>
      </c>
      <c r="B21" s="265"/>
      <c r="C21" s="265"/>
      <c r="D21" s="265"/>
      <c r="E21" s="265"/>
      <c r="F21" s="265"/>
      <c r="G21" s="265"/>
      <c r="H21" s="265"/>
      <c r="I21" s="106">
        <v>17</v>
      </c>
      <c r="J21" s="110">
        <f>SUM(J15:J20)</f>
        <v>124647028</v>
      </c>
      <c r="K21" s="110">
        <f>SUM(K15:K20)</f>
        <v>100631313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6" t="s">
        <v>313</v>
      </c>
      <c r="B23" s="267"/>
      <c r="C23" s="267"/>
      <c r="D23" s="267"/>
      <c r="E23" s="267"/>
      <c r="F23" s="267"/>
      <c r="G23" s="267"/>
      <c r="H23" s="267"/>
      <c r="I23" s="111">
        <v>18</v>
      </c>
      <c r="J23" s="107">
        <v>124647028</v>
      </c>
      <c r="K23" s="107">
        <v>100631313</v>
      </c>
    </row>
    <row r="24" spans="1:11" ht="23.25" customHeight="1">
      <c r="A24" s="268" t="s">
        <v>314</v>
      </c>
      <c r="B24" s="269"/>
      <c r="C24" s="269"/>
      <c r="D24" s="269"/>
      <c r="E24" s="269"/>
      <c r="F24" s="269"/>
      <c r="G24" s="269"/>
      <c r="H24" s="269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bnikolic</cp:lastModifiedBy>
  <cp:lastPrinted>2013-03-21T14:12:30Z</cp:lastPrinted>
  <dcterms:created xsi:type="dcterms:W3CDTF">2008-10-17T11:51:54Z</dcterms:created>
  <dcterms:modified xsi:type="dcterms:W3CDTF">2013-04-11T12:08:01Z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