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<sst xmlns="http://schemas.openxmlformats.org/spreadsheetml/2006/main" count="394" uniqueCount="342">
  <si>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</si>
  <si>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</si>
  <si>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</si>
  <si>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</si>
  <si>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</si>
  <si>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</si>
  <si>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</si>
  <si>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</si>
  <si>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</si>
  <si>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</si>
  <si>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</si>
  <si>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</si>
  <si>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</si>
  <si>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</si>
  <si>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</si>
  <si>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</si>
  <si>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</si>
  <si>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</si>
  <si>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</si>
  <si>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</si>
  <si>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</si>
  <si>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</si>
  <si>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</si>
  <si>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</si>
  <si>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</si>
  <si>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</si>
  <si>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</si>
  <si>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</si>
  <si>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</si>
  <si>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</si>
  <si>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</si>
  <si>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</si>
  <si>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</si>
  <si>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</si>
  <si>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</si>
  <si>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</si>
  <si>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</si>
  <si>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</si>
  <si>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</si>
  <si>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</si>
  <si>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</si>
  <si>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</si>
  <si>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</si>
  <si>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</si>
  <si>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</si>
  <si>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</si>
  <si>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</si>
  <si>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</si>
  <si>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</si>
  <si>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</si>
  <si>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</si>
  <si>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</si>
  <si>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</si>
  <si>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</si>
  <si>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</si>
  <si>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</si>
  <si>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</si>
  <si>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</si>
  <si>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</si>
  <si>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</si>
  <si>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</si>
  <si>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</si>
  <si>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</si>
  <si>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</si>
  <si>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</si>
  <si>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</si>
  <si>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</si>
  <si>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</si>
  <si>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</si>
  <si>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</si>
  <si>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</si>
  <si>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</si>
  <si>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</si>
  <si>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</si>
  <si>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</si>
  <si>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</si>
  <si>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</si>
  <si>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</si>
  <si>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</si>
  <si>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</si>
  <si>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</si>
  <si>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</si>
  <si>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</si>
  <si>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</si>
  <si>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</si>
  <si>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</si>
  <si>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</si>
  <si>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</si>
  <si>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</si>
  <si>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</si>
  <si>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</si>
  <si>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</si>
  <si>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</si>
  <si>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</si>
  <si>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</si>
  <si>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</si>
  <si>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</si>
  <si>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</si>
  <si>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</si>
  <si>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</si>
  <si>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</si>
  <si>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</si>
  <si>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</si>
  <si>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</si>
  <si>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</si>
  <si>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</si>
  <si>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</si>
  <si>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</si>
  <si>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</si>
  <si>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</si>
  <si>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</si>
  <si>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</si>
  <si>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</si>
  <si>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</si>
  <si>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</si>
  <si>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</si>
  <si>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</si>
  <si>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</si>
  <si>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</si>
  <si>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</si>
  <si>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</si>
  <si>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</si>
  <si>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</si>
  <si>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</si>
  <si>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</si>
  <si>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</si>
  <si>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</si>
  <si>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</si>
  <si>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</si>
  <si>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</si>
  <si>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</si>
  <si>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</si>
  <si>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</si>
  <si>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</si>
  <si>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</si>
  <si>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</si>
  <si>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</si>
  <si>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</si>
  <si>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</si>
  <si>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</si>
  <si>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</si>
  <si>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</si>
  <si>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</si>
  <si>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</si>
  <si>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</si>
  <si>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</si>
  <si>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</si>
  <si>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</si>
  <si>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</si>
  <si>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</si>
  <si>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</si>
  <si>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</si>
  <si>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</si>
  <si>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</si>
  <si>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</si>
  <si>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</si>
  <si>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</si>
  <si>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</si>
  <si>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</si>
  <si>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</si>
  <si>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</si>
  <si>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</si>
  <si>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</si>
  <si>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</si>
  <si>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</si>
  <si>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</si>
  <si>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</si>
  <si>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</si>
  <si>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</si>
  <si>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</si>
  <si>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</si>
  <si>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</si>
  <si>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</si>
  <si>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</si>
  <si>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</si>
  <si>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</si>
  <si>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</si>
  <si>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</si>
  <si>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</si>
  <si>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</si>
  <si>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</si>
  <si>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</si>
  <si>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</si>
  <si>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</si>
  <si>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</si>
  <si>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</si>
  <si>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</si>
  <si>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</si>
  <si>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</si>
  <si>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</si>
  <si>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</si>
  <si>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</si>
  <si>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</si>
  <si>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</si>
  <si>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</si>
  <si>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</si>
  <si>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</si>
  <si>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</si>
  <si>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</si>
  <si>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</si>
  <si>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</si>
  <si>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</si>
  <si>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</si>
  <si>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</si>
  <si>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</si>
  <si>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</si>
  <si>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</si>
  <si>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</si>
  <si>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</si>
  <si>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</si>
  <si>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</si>
  <si>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</si>
  <si>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</si>
  <si>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</si>
  <si>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</si>
  <si>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</si>
  <si>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</si>
  <si>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</si>
  <si>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</si>
  <si>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</si>
  <si>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</si>
  <si>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</si>
  <si>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</si>
  <si>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</si>
  <si>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</si>
  <si>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</si>
  <si>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</si>
  <si>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</si>
  <si>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</si>
  <si>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</si>
  <si>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</si>
  <si>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</si>
  <si>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</si>
  <si>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</si>
  <si>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</si>
  <si>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</si>
  <si>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</si>
  <si>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</si>
  <si>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</si>
  <si>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</si>
  <si>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</si>
  <si>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</si>
  <si>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</si>
  <si>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</si>
  <si>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</si>
  <si>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</si>
  <si>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</si>
  <si>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</si>
  <si>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</si>
  <si>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</si>
  <si>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</si>
  <si>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</si>
  <si>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</si>
  <si>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</si>
  <si>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</si>
  <si>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</si>
  <si>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</si>
  <si>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</si>
  <si>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</si>
  <si>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</si>
  <si>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</si>
  <si>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</si>
  <si>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</si>
  <si>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</si>
  <si>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</si>
  <si>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</si>
  <si>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</si>
  <si>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</si>
  <si>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</si>
  <si>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</si>
  <si>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</si>
  <si>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</si>
  <si>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</si>
  <si>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</si>
  <si>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</si>
  <si>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</si>
  <si>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</si>
  <si>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</si>
  <si>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</si>
  <si>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</si>
  <si>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</si>
  <si>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</si>
  <si>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</si>
  <si>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</si>
  <si>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</si>
  <si>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</si>
  <si>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</si>
  <si>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</si>
  <si>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</si>
  <si>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</si>
  <si>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</si>
  <si>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</si>
  <si>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</si>
  <si>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</si>
  <si>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</si>
  <si>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</si>
  <si>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</si>
  <si>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</si>
  <si>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</si>
  <si>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</si>
  <si>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</si>
  <si>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</si>
  <si>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</si>
  <si>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</si>
  <si>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</si>
  <si>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</si>
  <si>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</si>
  <si>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</si>
  <si>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</si>
  <si>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</si>
  <si>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</si>
  <si>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</si>
  <si>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</si>
  <si>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</si>
  <si>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</si>
  <si>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</si>
  <si>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</si>
  <si>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</si>
  <si>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</si>
  <si>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</si>
  <si>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</si>
  <si>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</si>
  <si>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1.1.2011.</t>
  </si>
  <si>
    <t>31.12.2011.</t>
  </si>
  <si>
    <t>01454935</t>
  </si>
  <si>
    <t>080307619</t>
  </si>
  <si>
    <t>25457712630</t>
  </si>
  <si>
    <t>Dukat d.d.</t>
  </si>
  <si>
    <t>Obveznik: Dukat d.d.</t>
  </si>
  <si>
    <t>u razdoblju 1.1.2011 do 31.12.2011</t>
  </si>
  <si>
    <t>stanje na dan 31.12.2011</t>
  </si>
  <si>
    <t>Zagreb</t>
  </si>
  <si>
    <t>Marijana Čavića 9</t>
  </si>
  <si>
    <t>branko.nikolic@dukat.hr</t>
  </si>
  <si>
    <t>www.dukat.hr</t>
  </si>
  <si>
    <t>Grad Zagreb</t>
  </si>
  <si>
    <t>NE</t>
  </si>
  <si>
    <t>1051</t>
  </si>
  <si>
    <t>BRANKO NIKOLIĆ</t>
  </si>
  <si>
    <t>01/239 2269</t>
  </si>
  <si>
    <t>01/2392 267</t>
  </si>
  <si>
    <t>THIERRY ANDRE ZURCHER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</si>
</sst>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0" fontId="4" fillId="24" borderId="28" xfId="48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24" borderId="25" xfId="53" applyFont="1" applyFill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8" fillId="24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8" xfId="48" applyNumberFormat="1" applyFill="1" applyBorder="1" applyAlignment="1" applyProtection="1">
      <alignment horizontal="left" vertical="center"/>
      <protection hidden="1" locked="0"/>
    </xf>
    <xf numFmtId="0" fontId="18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nikolic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3" t="s">
        <v>257</v>
      </c>
      <c r="B2" s="133"/>
      <c r="C2" s="133"/>
      <c r="D2" s="134"/>
      <c r="E2" s="24" t="s">
        <v>322</v>
      </c>
      <c r="F2" s="25"/>
      <c r="G2" s="26" t="s">
        <v>258</v>
      </c>
      <c r="H2" s="24" t="s">
        <v>323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5" t="s">
        <v>259</v>
      </c>
      <c r="B4" s="135"/>
      <c r="C4" s="135"/>
      <c r="D4" s="135"/>
      <c r="E4" s="135"/>
      <c r="F4" s="135"/>
      <c r="G4" s="135"/>
      <c r="H4" s="135"/>
      <c r="I4" s="13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6" t="s">
        <v>260</v>
      </c>
      <c r="B6" s="137"/>
      <c r="C6" s="131" t="s">
        <v>324</v>
      </c>
      <c r="D6" s="132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261</v>
      </c>
      <c r="B8" s="140"/>
      <c r="C8" s="131" t="s">
        <v>325</v>
      </c>
      <c r="D8" s="132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8" t="s">
        <v>262</v>
      </c>
      <c r="B10" s="129"/>
      <c r="C10" s="131" t="s">
        <v>326</v>
      </c>
      <c r="D10" s="13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0"/>
      <c r="B11" s="13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6" t="s">
        <v>263</v>
      </c>
      <c r="B12" s="137"/>
      <c r="C12" s="141" t="s">
        <v>327</v>
      </c>
      <c r="D12" s="122"/>
      <c r="E12" s="122"/>
      <c r="F12" s="122"/>
      <c r="G12" s="122"/>
      <c r="H12" s="122"/>
      <c r="I12" s="12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6" t="s">
        <v>264</v>
      </c>
      <c r="B14" s="137"/>
      <c r="C14" s="124">
        <v>10000</v>
      </c>
      <c r="D14" s="117"/>
      <c r="E14" s="31"/>
      <c r="F14" s="141" t="s">
        <v>331</v>
      </c>
      <c r="G14" s="118"/>
      <c r="H14" s="118"/>
      <c r="I14" s="11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6" t="s">
        <v>265</v>
      </c>
      <c r="B16" s="137"/>
      <c r="C16" s="141" t="s">
        <v>332</v>
      </c>
      <c r="D16" s="118"/>
      <c r="E16" s="118"/>
      <c r="F16" s="118"/>
      <c r="G16" s="118"/>
      <c r="H16" s="118"/>
      <c r="I16" s="11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6" t="s">
        <v>266</v>
      </c>
      <c r="B18" s="137"/>
      <c r="C18" s="120" t="s">
        <v>333</v>
      </c>
      <c r="D18" s="115"/>
      <c r="E18" s="115"/>
      <c r="F18" s="115"/>
      <c r="G18" s="115"/>
      <c r="H18" s="115"/>
      <c r="I18" s="11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6" t="s">
        <v>267</v>
      </c>
      <c r="B20" s="137"/>
      <c r="C20" s="120" t="s">
        <v>334</v>
      </c>
      <c r="D20" s="115"/>
      <c r="E20" s="115"/>
      <c r="F20" s="115"/>
      <c r="G20" s="115"/>
      <c r="H20" s="115"/>
      <c r="I20" s="11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6" t="s">
        <v>268</v>
      </c>
      <c r="B22" s="137"/>
      <c r="C22" s="44">
        <v>133</v>
      </c>
      <c r="D22" s="141" t="s">
        <v>331</v>
      </c>
      <c r="E22" s="127"/>
      <c r="F22" s="125"/>
      <c r="G22" s="126"/>
      <c r="H22" s="12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6" t="s">
        <v>269</v>
      </c>
      <c r="B24" s="137"/>
      <c r="C24" s="44">
        <v>21</v>
      </c>
      <c r="D24" s="141" t="s">
        <v>335</v>
      </c>
      <c r="E24" s="127"/>
      <c r="F24" s="127"/>
      <c r="G24" s="125"/>
      <c r="H24" s="38" t="s">
        <v>270</v>
      </c>
      <c r="I24" s="48">
        <v>1396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6" t="s">
        <v>272</v>
      </c>
      <c r="B26" s="137"/>
      <c r="C26" s="49" t="s">
        <v>336</v>
      </c>
      <c r="D26" s="50"/>
      <c r="E26" s="22"/>
      <c r="F26" s="51"/>
      <c r="G26" s="136" t="s">
        <v>273</v>
      </c>
      <c r="H26" s="137"/>
      <c r="I26" s="52" t="s">
        <v>337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/>
      <c r="B30" s="143"/>
      <c r="C30" s="143"/>
      <c r="D30" s="144"/>
      <c r="E30" s="142"/>
      <c r="F30" s="143"/>
      <c r="G30" s="143"/>
      <c r="H30" s="145"/>
      <c r="I30" s="146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2"/>
      <c r="B32" s="143"/>
      <c r="C32" s="143"/>
      <c r="D32" s="144"/>
      <c r="E32" s="142"/>
      <c r="F32" s="143"/>
      <c r="G32" s="143"/>
      <c r="H32" s="145"/>
      <c r="I32" s="14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2"/>
      <c r="B34" s="143"/>
      <c r="C34" s="143"/>
      <c r="D34" s="144"/>
      <c r="E34" s="142"/>
      <c r="F34" s="143"/>
      <c r="G34" s="143"/>
      <c r="H34" s="145"/>
      <c r="I34" s="14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2"/>
      <c r="B36" s="143"/>
      <c r="C36" s="143"/>
      <c r="D36" s="144"/>
      <c r="E36" s="142"/>
      <c r="F36" s="143"/>
      <c r="G36" s="143"/>
      <c r="H36" s="145"/>
      <c r="I36" s="146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2"/>
      <c r="B38" s="143"/>
      <c r="C38" s="143"/>
      <c r="D38" s="144"/>
      <c r="E38" s="142"/>
      <c r="F38" s="143"/>
      <c r="G38" s="143"/>
      <c r="H38" s="145"/>
      <c r="I38" s="14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2"/>
      <c r="B40" s="143"/>
      <c r="C40" s="143"/>
      <c r="D40" s="144"/>
      <c r="E40" s="142"/>
      <c r="F40" s="143"/>
      <c r="G40" s="143"/>
      <c r="H40" s="145"/>
      <c r="I40" s="14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45"/>
      <c r="D44" s="146"/>
      <c r="E44" s="32"/>
      <c r="F44" s="141"/>
      <c r="G44" s="143"/>
      <c r="H44" s="143"/>
      <c r="I44" s="144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41" t="s">
        <v>338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339</v>
      </c>
      <c r="D48" s="161"/>
      <c r="E48" s="162"/>
      <c r="F48" s="32"/>
      <c r="G48" s="38" t="s">
        <v>281</v>
      </c>
      <c r="H48" s="160" t="s">
        <v>340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333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6" t="s">
        <v>282</v>
      </c>
      <c r="B52" s="137"/>
      <c r="C52" s="160" t="s">
        <v>341</v>
      </c>
      <c r="D52" s="161"/>
      <c r="E52" s="161"/>
      <c r="F52" s="161"/>
      <c r="G52" s="161"/>
      <c r="H52" s="161"/>
      <c r="I52" s="119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0"/>
      <c r="G55" s="110"/>
      <c r="H55" s="111"/>
      <c r="I55" s="111"/>
      <c r="J55" s="22"/>
      <c r="K55" s="22"/>
      <c r="L55" s="22"/>
    </row>
    <row r="56" spans="1:12" ht="12.75">
      <c r="A56" s="69"/>
      <c r="B56" s="112" t="s">
        <v>321</v>
      </c>
      <c r="C56" s="113"/>
      <c r="D56" s="113"/>
      <c r="E56" s="113"/>
      <c r="F56" s="113"/>
      <c r="G56" s="113"/>
      <c r="H56" s="174" t="s">
        <v>316</v>
      </c>
      <c r="I56" s="174"/>
      <c r="J56" s="22"/>
      <c r="K56" s="22"/>
      <c r="L56" s="22"/>
    </row>
    <row r="57" spans="1:12" ht="12.75">
      <c r="A57" s="69"/>
      <c r="B57" s="112" t="s">
        <v>317</v>
      </c>
      <c r="C57" s="113"/>
      <c r="D57" s="113"/>
      <c r="E57" s="113"/>
      <c r="F57" s="113"/>
      <c r="G57" s="113"/>
      <c r="H57" s="174"/>
      <c r="I57" s="174"/>
      <c r="J57" s="22"/>
      <c r="K57" s="22"/>
      <c r="L57" s="22"/>
    </row>
    <row r="58" spans="1:12" ht="12.75">
      <c r="A58" s="69"/>
      <c r="B58" s="112" t="s">
        <v>318</v>
      </c>
      <c r="C58" s="113"/>
      <c r="D58" s="113"/>
      <c r="E58" s="113"/>
      <c r="F58" s="113"/>
      <c r="G58" s="113"/>
      <c r="H58" s="174"/>
      <c r="I58" s="174"/>
      <c r="J58" s="22"/>
      <c r="K58" s="22"/>
      <c r="L58" s="22"/>
    </row>
    <row r="59" spans="1:12" ht="12.75">
      <c r="A59" s="69"/>
      <c r="B59" s="112" t="s">
        <v>319</v>
      </c>
      <c r="C59" s="114"/>
      <c r="D59" s="114"/>
      <c r="E59" s="114"/>
      <c r="F59" s="114"/>
      <c r="G59" s="114"/>
      <c r="H59" s="174"/>
      <c r="I59" s="174"/>
      <c r="J59" s="22"/>
      <c r="K59" s="22"/>
      <c r="L59" s="22"/>
    </row>
    <row r="60" spans="1:12" ht="12.75">
      <c r="A60" s="69"/>
      <c r="B60" s="112" t="s">
        <v>320</v>
      </c>
      <c r="C60" s="114"/>
      <c r="D60" s="114"/>
      <c r="E60" s="114"/>
      <c r="F60" s="114"/>
      <c r="G60" s="114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branko.nikolic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zoomScaleSheetLayoutView="110" zoomScalePageLayoutView="0" workbookViewId="0" topLeftCell="A46">
      <selection activeCell="J84" sqref="J84:K84"/>
    </sheetView>
  </sheetViews>
  <sheetFormatPr defaultColWidth="9.140625" defaultRowHeight="12.75"/>
  <cols>
    <col min="1" max="8" width="8.7109375" style="0" customWidth="1"/>
    <col min="10" max="11" width="13.7109375" style="0" customWidth="1"/>
  </cols>
  <sheetData>
    <row r="1" spans="1:11" ht="12.75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330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6" t="s">
        <v>328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7" t="s">
        <v>288</v>
      </c>
      <c r="J5" s="78" t="s">
        <v>115</v>
      </c>
      <c r="K5" s="79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882114156</v>
      </c>
      <c r="K9" s="12">
        <f>K10+K17+K27+K36+K40</f>
        <v>898921058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1831418</v>
      </c>
      <c r="K10" s="12">
        <f>SUM(K11:K16)</f>
        <v>1176990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1783298</v>
      </c>
      <c r="K12" s="13">
        <v>1128870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48120</v>
      </c>
      <c r="K15" s="13">
        <v>48120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339117515</v>
      </c>
      <c r="K17" s="12">
        <f>SUM(K18:K26)</f>
        <v>337004799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14812059</v>
      </c>
      <c r="K18" s="13">
        <v>14812059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159403567</v>
      </c>
      <c r="K19" s="13">
        <v>152534485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128368113</v>
      </c>
      <c r="K20" s="13">
        <v>111714633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27158591</v>
      </c>
      <c r="K21" s="13">
        <v>27611409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155388</v>
      </c>
      <c r="K23" s="13">
        <v>1034653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8268767</v>
      </c>
      <c r="K24" s="13">
        <v>28352058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761498</v>
      </c>
      <c r="K25" s="13">
        <v>761498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189532</v>
      </c>
      <c r="K26" s="13">
        <v>184004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540291623</v>
      </c>
      <c r="K27" s="12">
        <f>SUM(K28:K35)</f>
        <v>559835469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525804399</v>
      </c>
      <c r="K28" s="13">
        <v>550479398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12833070</v>
      </c>
      <c r="K29" s="13">
        <v>3859126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139111</v>
      </c>
      <c r="K30" s="13">
        <v>139111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1515043</v>
      </c>
      <c r="K33" s="13">
        <v>5357834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/>
      <c r="K34" s="13"/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873600</v>
      </c>
      <c r="K40" s="13">
        <v>903800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627495020</v>
      </c>
      <c r="K41" s="12">
        <f>K42+K50+K57+K65</f>
        <v>604739445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108517968</v>
      </c>
      <c r="K42" s="12">
        <f>SUM(K43:K49)</f>
        <v>123038277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53726462</v>
      </c>
      <c r="K43" s="13">
        <v>51363810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18896640</v>
      </c>
      <c r="K44" s="13">
        <v>25219284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24696013</v>
      </c>
      <c r="K45" s="13">
        <v>32871112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10185626</v>
      </c>
      <c r="K46" s="13">
        <v>11440005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1013227</v>
      </c>
      <c r="K47" s="13">
        <v>2144066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400126735</v>
      </c>
      <c r="K50" s="12">
        <f>SUM(K51:K56)</f>
        <v>409961134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32919255</v>
      </c>
      <c r="K51" s="13">
        <v>47574969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354555924</v>
      </c>
      <c r="K52" s="13">
        <v>347108782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49730</v>
      </c>
      <c r="K54" s="13">
        <v>27605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12200465</v>
      </c>
      <c r="K55" s="13">
        <v>14879433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401361</v>
      </c>
      <c r="K56" s="13">
        <v>370345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40535813</v>
      </c>
      <c r="K57" s="12">
        <f>SUM(K58:K64)</f>
        <v>50635262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32494748</v>
      </c>
      <c r="K59" s="13">
        <v>37248666</v>
      </c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6891065</v>
      </c>
      <c r="K63" s="13">
        <v>12499096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1150000</v>
      </c>
      <c r="K64" s="13">
        <v>887500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78314504</v>
      </c>
      <c r="K65" s="13">
        <v>21104772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1303029</v>
      </c>
      <c r="K66" s="13">
        <v>753929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1510912205</v>
      </c>
      <c r="K67" s="12">
        <f>K8+K9+K41+K66</f>
        <v>1504414432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183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5"/>
      <c r="I70" s="6">
        <v>62</v>
      </c>
      <c r="J70" s="20">
        <f>J71+J72+J73+J79+J80+J83+J86</f>
        <v>898533799</v>
      </c>
      <c r="K70" s="20">
        <f>K71+K72+K73+K79+K80+K83+K86</f>
        <v>1020639668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300000000</v>
      </c>
      <c r="K71" s="13">
        <v>300000000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15000000</v>
      </c>
      <c r="K73" s="12">
        <f>K74+K75-K76+K77+K78</f>
        <v>15000000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15000000</v>
      </c>
      <c r="K74" s="13">
        <v>15000000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/>
      <c r="K76" s="13"/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/>
      <c r="K78" s="13"/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478403693</v>
      </c>
      <c r="K80" s="12">
        <f>K81-K82</f>
        <v>583533799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478403693</v>
      </c>
      <c r="K81" s="13">
        <v>583533799</v>
      </c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105130106</v>
      </c>
      <c r="K83" s="12">
        <f>K84-K85</f>
        <v>122105869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105130106</v>
      </c>
      <c r="K84" s="13">
        <v>122105869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4368000</v>
      </c>
      <c r="K87" s="12">
        <f>SUM(K88:K90)</f>
        <v>4519000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4368000</v>
      </c>
      <c r="K88" s="13">
        <v>4519000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/>
      <c r="K90" s="13"/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204874554</v>
      </c>
      <c r="K91" s="12">
        <f>SUM(K92:K100)</f>
        <v>91770440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203092175</v>
      </c>
      <c r="K92" s="13">
        <v>90365040</v>
      </c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1353000</v>
      </c>
      <c r="K93" s="13">
        <v>1043000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/>
      <c r="K94" s="13"/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429379</v>
      </c>
      <c r="K99" s="13">
        <v>362400</v>
      </c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369173783</v>
      </c>
      <c r="K101" s="12">
        <f>SUM(K102:K113)</f>
        <v>347462903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93954719</v>
      </c>
      <c r="K102" s="13">
        <v>77549448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2143090</v>
      </c>
      <c r="K103" s="13">
        <v>415268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/>
      <c r="K104" s="13"/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/>
      <c r="K105" s="13"/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161810472</v>
      </c>
      <c r="K106" s="13">
        <v>179042860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24219977</v>
      </c>
      <c r="K109" s="13">
        <v>20306488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5469481</v>
      </c>
      <c r="K110" s="13">
        <v>4869268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123155</v>
      </c>
      <c r="K111" s="13">
        <v>74058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81452889</v>
      </c>
      <c r="K113" s="13">
        <v>65205513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33962069</v>
      </c>
      <c r="K114" s="13">
        <v>40022421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1510912205</v>
      </c>
      <c r="K115" s="12">
        <f>K70+K87+K91+K101+K114</f>
        <v>1504414432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>
      <c r="A120" s="175" t="s">
        <v>9</v>
      </c>
      <c r="B120" s="176"/>
      <c r="C120" s="176"/>
      <c r="D120" s="176"/>
      <c r="E120" s="176"/>
      <c r="F120" s="176"/>
      <c r="G120" s="176"/>
      <c r="H120" s="17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71"/>
  <sheetViews>
    <sheetView zoomScaleSheetLayoutView="110" zoomScalePageLayoutView="0" workbookViewId="0" topLeftCell="A43">
      <selection activeCell="A4" sqref="A4:K4"/>
    </sheetView>
  </sheetViews>
  <sheetFormatPr defaultColWidth="9.140625" defaultRowHeight="12.75"/>
  <cols>
    <col min="1" max="8" width="8.7109375" style="0" customWidth="1"/>
    <col min="10" max="11" width="15.7109375" style="0" customWidth="1"/>
  </cols>
  <sheetData>
    <row r="1" spans="1:11" ht="12.75">
      <c r="A1" s="216" t="s">
        <v>160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329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328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5"/>
      <c r="I7" s="6">
        <v>111</v>
      </c>
      <c r="J7" s="20">
        <f>SUM(J8:J9)</f>
        <v>1731100036</v>
      </c>
      <c r="K7" s="20">
        <f>SUM(K8:K9)</f>
        <v>1834415625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1699579764</v>
      </c>
      <c r="K8" s="13">
        <v>1804220435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31520272</v>
      </c>
      <c r="K9" s="13">
        <f>30163915+31275</f>
        <v>30195190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1589127135</v>
      </c>
      <c r="K10" s="12">
        <f>K11+K12+K16+K20+K21+K22+K25+K26</f>
        <v>1715983221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22328568</v>
      </c>
      <c r="K11" s="13">
        <v>-14497742</v>
      </c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1280271415</v>
      </c>
      <c r="K12" s="12">
        <f>SUM(K13:K15)</f>
        <v>1459427646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761854042</v>
      </c>
      <c r="K13" s="13">
        <v>837708105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317248804</v>
      </c>
      <c r="K14" s="13">
        <v>440266636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201168569</v>
      </c>
      <c r="K15" s="13">
        <v>181452905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189914739</v>
      </c>
      <c r="K16" s="12">
        <f>SUM(K17:K19)</f>
        <v>186698397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112526665</v>
      </c>
      <c r="K17" s="13">
        <v>109853639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50500116</v>
      </c>
      <c r="K18" s="13">
        <v>50151050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26887958</v>
      </c>
      <c r="K19" s="13">
        <v>26693708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51122533</v>
      </c>
      <c r="K20" s="13">
        <v>45706495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41434218</v>
      </c>
      <c r="K21" s="13">
        <v>36091108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1915345</v>
      </c>
      <c r="K22" s="12">
        <f>SUM(K23:K24)</f>
        <v>31275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/>
      <c r="K23" s="13"/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1915345</v>
      </c>
      <c r="K24" s="13">
        <v>31275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/>
      <c r="K25" s="13"/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2140317</v>
      </c>
      <c r="K26" s="13">
        <v>2526042</v>
      </c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370682</v>
      </c>
      <c r="K27" s="12">
        <f>SUM(K28:K32)</f>
        <v>38374372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295770</v>
      </c>
      <c r="K28" s="13">
        <v>38161416</v>
      </c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74912</v>
      </c>
      <c r="K29" s="13">
        <v>212956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9448439</v>
      </c>
      <c r="K33" s="12">
        <f>SUM(K34:K37)</f>
        <v>11801227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9088577</v>
      </c>
      <c r="K34" s="13">
        <v>11764870</v>
      </c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359862</v>
      </c>
      <c r="K35" s="13">
        <v>36357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1731470718</v>
      </c>
      <c r="K42" s="12">
        <f>K7+K27+K38+K40</f>
        <v>1872789997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1598575574</v>
      </c>
      <c r="K43" s="12">
        <f>K10+K33+K39+K41</f>
        <v>1727784448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132895144</v>
      </c>
      <c r="K44" s="12">
        <f>K42-K43</f>
        <v>145005549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132895144</v>
      </c>
      <c r="K45" s="12">
        <f>IF(K42&gt;K43,K42-K43,0)</f>
        <v>145005549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2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27765038</v>
      </c>
      <c r="K47" s="13">
        <v>22899680</v>
      </c>
      <c r="L47" s="3"/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105130106</v>
      </c>
      <c r="K48" s="12">
        <f>K44-K47</f>
        <v>122105869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105130106</v>
      </c>
      <c r="K49" s="12">
        <f>IF(K48&gt;0,K48,0)</f>
        <v>122105869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29"/>
      <c r="J51" s="229"/>
      <c r="K51" s="230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29"/>
      <c r="J55" s="229"/>
      <c r="K55" s="230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5"/>
      <c r="I56" s="21">
        <v>157</v>
      </c>
      <c r="J56" s="11">
        <v>105130106</v>
      </c>
      <c r="K56" s="11">
        <v>122105869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105130106</v>
      </c>
      <c r="K67" s="18">
        <f>K56+K66</f>
        <v>122105869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29"/>
      <c r="J68" s="229"/>
      <c r="K68" s="230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SheetLayoutView="110" zoomScalePageLayoutView="0" workbookViewId="0" topLeftCell="A1">
      <selection activeCell="A2" sqref="A2:J2"/>
    </sheetView>
  </sheetViews>
  <sheetFormatPr defaultColWidth="9.140625" defaultRowHeight="12.75"/>
  <cols>
    <col min="1" max="8" width="8.7109375" style="0" customWidth="1"/>
    <col min="10" max="11" width="15.7109375" style="0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18"/>
    </row>
    <row r="2" spans="1:11" ht="12.75">
      <c r="A2" s="248" t="s">
        <v>329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328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293</v>
      </c>
      <c r="K6" s="90" t="s">
        <v>294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132895144</v>
      </c>
      <c r="K8" s="13">
        <v>145005549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51122533</v>
      </c>
      <c r="K9" s="13">
        <v>45706495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96300000</v>
      </c>
      <c r="K10" s="13">
        <f>68154000-17247000</f>
        <v>50907000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>
        <v>12071000</v>
      </c>
      <c r="K12" s="13"/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>
        <v>10821000</v>
      </c>
      <c r="K13" s="13"/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303209677</v>
      </c>
      <c r="K14" s="12">
        <f>SUM(K8:K13)</f>
        <v>241619044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39421000</v>
      </c>
      <c r="K16" s="13">
        <v>102082000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>
        <v>14058000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45965172</v>
      </c>
      <c r="K18" s="13">
        <v>14781682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85386172</v>
      </c>
      <c r="K19" s="12">
        <f>SUM(K15:K18)</f>
        <v>130921682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217823505</v>
      </c>
      <c r="K20" s="12">
        <f>IF(K14&gt;K19,K14-K19,0)</f>
        <v>110697362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1103755</v>
      </c>
      <c r="K23" s="13">
        <v>843691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>
        <v>92459791</v>
      </c>
      <c r="K27" s="13">
        <v>92835670</v>
      </c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93563546</v>
      </c>
      <c r="K28" s="12">
        <f>SUM(K23:K27)</f>
        <v>93679361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28590791</v>
      </c>
      <c r="K29" s="13">
        <v>42752194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>
        <v>155001468</v>
      </c>
      <c r="K31" s="13">
        <f>24675000+26996670+69998855</f>
        <v>121670525</v>
      </c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183592259</v>
      </c>
      <c r="K32" s="12">
        <f>SUM(K29:K31)</f>
        <v>164422719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90028713</v>
      </c>
      <c r="K34" s="12">
        <f>IF(K32&gt;K28,K32-K28,0)</f>
        <v>70743358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33773</v>
      </c>
      <c r="K37" s="13">
        <v>28041226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>
        <v>37401553</v>
      </c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33773</v>
      </c>
      <c r="K39" s="12">
        <f>SUM(K36:K38)</f>
        <v>65442779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93759586</v>
      </c>
      <c r="K40" s="13">
        <v>162606514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93759586</v>
      </c>
      <c r="K45" s="12">
        <f>SUM(K40:K44)</f>
        <v>162606514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93725813</v>
      </c>
      <c r="K47" s="12">
        <f>IF(K45&gt;K39,K45-K39,0)</f>
        <v>97163735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34068979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57209731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44245525</v>
      </c>
      <c r="K50" s="13">
        <v>78314504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34068979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v>57209731</v>
      </c>
    </row>
    <row r="53" spans="1:11" ht="12.75">
      <c r="A53" s="175" t="s">
        <v>184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78314504</v>
      </c>
      <c r="K53" s="18">
        <f>K50+K51-K52</f>
        <v>21104773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36:K38 J29:K31 J8:K13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7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293</v>
      </c>
      <c r="K6" s="90" t="s">
        <v>294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zoomScaleSheetLayoutView="110" zoomScalePageLayoutView="0" workbookViewId="0" topLeftCell="A1">
      <selection activeCell="E29" sqref="E29"/>
    </sheetView>
  </sheetViews>
  <sheetFormatPr defaultColWidth="9.140625" defaultRowHeight="12.75"/>
  <cols>
    <col min="1" max="8" width="8.7109375" style="95" customWidth="1"/>
    <col min="9" max="9" width="9.140625" style="95" customWidth="1"/>
    <col min="10" max="11" width="15.7109375" style="95" customWidth="1"/>
    <col min="12" max="16384" width="9.140625" style="95" customWidth="1"/>
  </cols>
  <sheetData>
    <row r="1" spans="1:12" ht="12.75">
      <c r="A1" s="273" t="s">
        <v>291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4"/>
    </row>
    <row r="2" spans="1:12" ht="15.75">
      <c r="A2" s="92"/>
      <c r="B2" s="93"/>
      <c r="C2" s="260" t="s">
        <v>292</v>
      </c>
      <c r="D2" s="260"/>
      <c r="E2" s="97">
        <v>40544</v>
      </c>
      <c r="F2" s="96" t="s">
        <v>258</v>
      </c>
      <c r="G2" s="261">
        <v>40908</v>
      </c>
      <c r="H2" s="262"/>
      <c r="I2" s="93"/>
      <c r="J2" s="93"/>
      <c r="K2" s="93"/>
      <c r="L2" s="98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99" t="s">
        <v>315</v>
      </c>
      <c r="J3" s="100" t="s">
        <v>156</v>
      </c>
      <c r="K3" s="100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2">
        <v>2</v>
      </c>
      <c r="J4" s="101" t="s">
        <v>293</v>
      </c>
      <c r="K4" s="101" t="s">
        <v>294</v>
      </c>
    </row>
    <row r="5" spans="1:11" ht="12.75">
      <c r="A5" s="258" t="s">
        <v>295</v>
      </c>
      <c r="B5" s="259"/>
      <c r="C5" s="259"/>
      <c r="D5" s="259"/>
      <c r="E5" s="259"/>
      <c r="F5" s="259"/>
      <c r="G5" s="259"/>
      <c r="H5" s="259"/>
      <c r="I5" s="103">
        <v>1</v>
      </c>
      <c r="J5" s="13">
        <v>300000000</v>
      </c>
      <c r="K5" s="13">
        <v>300000000</v>
      </c>
    </row>
    <row r="6" spans="1:11" ht="12.75">
      <c r="A6" s="258" t="s">
        <v>296</v>
      </c>
      <c r="B6" s="259"/>
      <c r="C6" s="259"/>
      <c r="D6" s="259"/>
      <c r="E6" s="259"/>
      <c r="F6" s="259"/>
      <c r="G6" s="259"/>
      <c r="H6" s="259"/>
      <c r="I6" s="103">
        <v>2</v>
      </c>
      <c r="J6" s="13"/>
      <c r="K6" s="13"/>
    </row>
    <row r="7" spans="1:11" ht="12.75">
      <c r="A7" s="258" t="s">
        <v>297</v>
      </c>
      <c r="B7" s="259"/>
      <c r="C7" s="259"/>
      <c r="D7" s="259"/>
      <c r="E7" s="259"/>
      <c r="F7" s="259"/>
      <c r="G7" s="259"/>
      <c r="H7" s="259"/>
      <c r="I7" s="103">
        <v>3</v>
      </c>
      <c r="J7" s="13">
        <v>15000000</v>
      </c>
      <c r="K7" s="13">
        <v>15000000</v>
      </c>
    </row>
    <row r="8" spans="1:11" ht="12.75">
      <c r="A8" s="258" t="s">
        <v>298</v>
      </c>
      <c r="B8" s="259"/>
      <c r="C8" s="259"/>
      <c r="D8" s="259"/>
      <c r="E8" s="259"/>
      <c r="F8" s="259"/>
      <c r="G8" s="259"/>
      <c r="H8" s="259"/>
      <c r="I8" s="103">
        <v>4</v>
      </c>
      <c r="J8" s="13">
        <v>478403693</v>
      </c>
      <c r="K8" s="13">
        <v>583533799</v>
      </c>
    </row>
    <row r="9" spans="1:11" ht="12.75">
      <c r="A9" s="258" t="s">
        <v>299</v>
      </c>
      <c r="B9" s="259"/>
      <c r="C9" s="259"/>
      <c r="D9" s="259"/>
      <c r="E9" s="259"/>
      <c r="F9" s="259"/>
      <c r="G9" s="259"/>
      <c r="H9" s="259"/>
      <c r="I9" s="103">
        <v>5</v>
      </c>
      <c r="J9" s="13">
        <v>105130106</v>
      </c>
      <c r="K9" s="13">
        <v>122105869</v>
      </c>
    </row>
    <row r="10" spans="1:11" ht="12.75">
      <c r="A10" s="258" t="s">
        <v>300</v>
      </c>
      <c r="B10" s="259"/>
      <c r="C10" s="259"/>
      <c r="D10" s="259"/>
      <c r="E10" s="259"/>
      <c r="F10" s="259"/>
      <c r="G10" s="259"/>
      <c r="H10" s="259"/>
      <c r="I10" s="103">
        <v>6</v>
      </c>
      <c r="J10" s="105"/>
      <c r="K10" s="105"/>
    </row>
    <row r="11" spans="1:11" ht="12.75">
      <c r="A11" s="258" t="s">
        <v>301</v>
      </c>
      <c r="B11" s="259"/>
      <c r="C11" s="259"/>
      <c r="D11" s="259"/>
      <c r="E11" s="259"/>
      <c r="F11" s="259"/>
      <c r="G11" s="259"/>
      <c r="H11" s="259"/>
      <c r="I11" s="103">
        <v>7</v>
      </c>
      <c r="J11" s="105"/>
      <c r="K11" s="105"/>
    </row>
    <row r="12" spans="1:11" ht="12.75">
      <c r="A12" s="258" t="s">
        <v>302</v>
      </c>
      <c r="B12" s="259"/>
      <c r="C12" s="259"/>
      <c r="D12" s="259"/>
      <c r="E12" s="259"/>
      <c r="F12" s="259"/>
      <c r="G12" s="259"/>
      <c r="H12" s="259"/>
      <c r="I12" s="103">
        <v>8</v>
      </c>
      <c r="J12" s="105"/>
      <c r="K12" s="105"/>
    </row>
    <row r="13" spans="1:11" ht="12.75">
      <c r="A13" s="258" t="s">
        <v>303</v>
      </c>
      <c r="B13" s="259"/>
      <c r="C13" s="259"/>
      <c r="D13" s="259"/>
      <c r="E13" s="259"/>
      <c r="F13" s="259"/>
      <c r="G13" s="259"/>
      <c r="H13" s="259"/>
      <c r="I13" s="103">
        <v>9</v>
      </c>
      <c r="J13" s="105"/>
      <c r="K13" s="105"/>
    </row>
    <row r="14" spans="1:11" ht="12.75">
      <c r="A14" s="265" t="s">
        <v>304</v>
      </c>
      <c r="B14" s="266"/>
      <c r="C14" s="266"/>
      <c r="D14" s="266"/>
      <c r="E14" s="266"/>
      <c r="F14" s="266"/>
      <c r="G14" s="266"/>
      <c r="H14" s="266"/>
      <c r="I14" s="103">
        <v>10</v>
      </c>
      <c r="J14" s="106">
        <f>SUM(J5:J13)</f>
        <v>898533799</v>
      </c>
      <c r="K14" s="106">
        <f>SUM(K5:K13)</f>
        <v>1020639668</v>
      </c>
    </row>
    <row r="15" spans="1:11" ht="12.75">
      <c r="A15" s="258" t="s">
        <v>305</v>
      </c>
      <c r="B15" s="259"/>
      <c r="C15" s="259"/>
      <c r="D15" s="259"/>
      <c r="E15" s="259"/>
      <c r="F15" s="259"/>
      <c r="G15" s="259"/>
      <c r="H15" s="259"/>
      <c r="I15" s="103">
        <v>11</v>
      </c>
      <c r="J15" s="105"/>
      <c r="K15" s="105"/>
    </row>
    <row r="16" spans="1:11" ht="12.75">
      <c r="A16" s="258" t="s">
        <v>306</v>
      </c>
      <c r="B16" s="259"/>
      <c r="C16" s="259"/>
      <c r="D16" s="259"/>
      <c r="E16" s="259"/>
      <c r="F16" s="259"/>
      <c r="G16" s="259"/>
      <c r="H16" s="259"/>
      <c r="I16" s="103">
        <v>12</v>
      </c>
      <c r="J16" s="105"/>
      <c r="K16" s="105"/>
    </row>
    <row r="17" spans="1:11" ht="12.75">
      <c r="A17" s="258" t="s">
        <v>307</v>
      </c>
      <c r="B17" s="259"/>
      <c r="C17" s="259"/>
      <c r="D17" s="259"/>
      <c r="E17" s="259"/>
      <c r="F17" s="259"/>
      <c r="G17" s="259"/>
      <c r="H17" s="259"/>
      <c r="I17" s="103">
        <v>13</v>
      </c>
      <c r="J17" s="105"/>
      <c r="K17" s="105"/>
    </row>
    <row r="18" spans="1:11" ht="12.75">
      <c r="A18" s="258" t="s">
        <v>308</v>
      </c>
      <c r="B18" s="259"/>
      <c r="C18" s="259"/>
      <c r="D18" s="259"/>
      <c r="E18" s="259"/>
      <c r="F18" s="259"/>
      <c r="G18" s="259"/>
      <c r="H18" s="259"/>
      <c r="I18" s="103">
        <v>14</v>
      </c>
      <c r="J18" s="105"/>
      <c r="K18" s="105"/>
    </row>
    <row r="19" spans="1:11" ht="12.75">
      <c r="A19" s="258" t="s">
        <v>309</v>
      </c>
      <c r="B19" s="259"/>
      <c r="C19" s="259"/>
      <c r="D19" s="259"/>
      <c r="E19" s="259"/>
      <c r="F19" s="259"/>
      <c r="G19" s="259"/>
      <c r="H19" s="259"/>
      <c r="I19" s="103">
        <v>15</v>
      </c>
      <c r="J19" s="105"/>
      <c r="K19" s="105"/>
    </row>
    <row r="20" spans="1:11" ht="12.75">
      <c r="A20" s="258" t="s">
        <v>310</v>
      </c>
      <c r="B20" s="259"/>
      <c r="C20" s="259"/>
      <c r="D20" s="259"/>
      <c r="E20" s="259"/>
      <c r="F20" s="259"/>
      <c r="G20" s="259"/>
      <c r="H20" s="259"/>
      <c r="I20" s="103">
        <v>16</v>
      </c>
      <c r="J20" s="13">
        <v>105130106</v>
      </c>
      <c r="K20" s="13">
        <v>122105869</v>
      </c>
    </row>
    <row r="21" spans="1:11" ht="12.75">
      <c r="A21" s="265" t="s">
        <v>311</v>
      </c>
      <c r="B21" s="266"/>
      <c r="C21" s="266"/>
      <c r="D21" s="266"/>
      <c r="E21" s="266"/>
      <c r="F21" s="266"/>
      <c r="G21" s="266"/>
      <c r="H21" s="266"/>
      <c r="I21" s="103">
        <v>17</v>
      </c>
      <c r="J21" s="107">
        <f>SUM(J15:J20)</f>
        <v>105130106</v>
      </c>
      <c r="K21" s="107">
        <f>SUM(K15:K20)</f>
        <v>122105869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312</v>
      </c>
      <c r="B23" s="268"/>
      <c r="C23" s="268"/>
      <c r="D23" s="268"/>
      <c r="E23" s="268"/>
      <c r="F23" s="268"/>
      <c r="G23" s="268"/>
      <c r="H23" s="268"/>
      <c r="I23" s="108">
        <v>18</v>
      </c>
      <c r="J23" s="104"/>
      <c r="K23" s="104"/>
    </row>
    <row r="24" spans="1:11" ht="23.25" customHeight="1">
      <c r="A24" s="269" t="s">
        <v>313</v>
      </c>
      <c r="B24" s="270"/>
      <c r="C24" s="270"/>
      <c r="D24" s="270"/>
      <c r="E24" s="270"/>
      <c r="F24" s="270"/>
      <c r="G24" s="270"/>
      <c r="H24" s="270"/>
      <c r="I24" s="109">
        <v>19</v>
      </c>
      <c r="J24" s="107"/>
      <c r="K24" s="107"/>
    </row>
    <row r="25" spans="1:11" ht="30" customHeight="1">
      <c r="A25" s="271" t="s">
        <v>314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5:K9 J20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bnikolic</cp:lastModifiedBy>
  <cp:lastPrinted>2012-04-13T09:32:21Z</cp:lastPrinted>
  <dcterms:created xsi:type="dcterms:W3CDTF">2008-10-17T11:51:54Z</dcterms:created>
  <dcterms:modified xsi:type="dcterms:W3CDTF">2012-04-13T10:02:32Z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