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<sst xmlns="http://schemas.openxmlformats.org/spreadsheetml/2006/main" count="394" uniqueCount="346">
  <si>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</si>
  <si>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</si>
  <si>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</si>
  <si>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</si>
  <si>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</si>
  <si>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</si>
  <si>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</si>
  <si>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</si>
  <si>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</si>
  <si>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</si>
  <si>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</si>
  <si>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</si>
  <si>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</si>
  <si>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</si>
  <si>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</si>
  <si>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</si>
  <si>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</si>
  <si>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</si>
  <si>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</si>
  <si>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</si>
  <si>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</si>
  <si>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</si>
  <si>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</si>
  <si>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</si>
  <si>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</si>
  <si>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</si>
  <si>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</si>
  <si>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</si>
  <si>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</si>
  <si>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</si>
  <si>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</si>
  <si>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</si>
  <si>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</si>
  <si>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</si>
  <si>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</si>
  <si>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</si>
  <si>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</si>
  <si>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</si>
  <si>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</si>
  <si>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</si>
  <si>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</si>
  <si>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</si>
  <si>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</si>
  <si>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</si>
  <si>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</si>
  <si>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</si>
  <si>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</si>
  <si>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</si>
  <si>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</si>
  <si>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</si>
  <si>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</si>
  <si>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</si>
  <si>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</si>
  <si>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</si>
  <si>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</si>
  <si>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</si>
  <si>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</si>
  <si>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</si>
  <si>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</si>
  <si>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</si>
  <si>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</si>
  <si>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</si>
  <si>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</si>
  <si>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</si>
  <si>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</si>
  <si>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</si>
  <si>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</si>
  <si>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</si>
  <si>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</si>
  <si>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</si>
  <si>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</si>
  <si>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</si>
  <si>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</si>
  <si>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</si>
  <si>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</si>
  <si>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</si>
  <si>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</si>
  <si>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</si>
  <si>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</si>
  <si>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</si>
  <si>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</si>
  <si>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</si>
  <si>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</si>
  <si>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</si>
  <si>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</si>
  <si>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</si>
  <si>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</si>
  <si>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</si>
  <si>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</si>
  <si>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</si>
  <si>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</si>
  <si>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</si>
  <si>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</si>
  <si>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</si>
  <si>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</si>
  <si>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</si>
  <si>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</si>
  <si>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</si>
  <si>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</si>
  <si>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</si>
  <si>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</si>
  <si>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</si>
  <si>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</si>
  <si>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</si>
  <si>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</si>
  <si>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</si>
  <si>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</si>
  <si>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</si>
  <si>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</si>
  <si>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</si>
  <si>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</si>
  <si>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</si>
  <si>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</si>
  <si>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</si>
  <si>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</si>
  <si>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</si>
  <si>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</si>
  <si>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</si>
  <si>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</si>
  <si>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</si>
  <si>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</si>
  <si>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</si>
  <si>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</si>
  <si>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</si>
  <si>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</si>
  <si>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</si>
  <si>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</si>
  <si>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</si>
  <si>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</si>
  <si>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</si>
  <si>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</si>
  <si>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</si>
  <si>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</si>
  <si>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</si>
  <si>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</si>
  <si>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</si>
  <si>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</si>
  <si>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</si>
  <si>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</si>
  <si>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</si>
  <si>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</si>
  <si>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</si>
  <si>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</si>
  <si>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</si>
  <si>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</si>
  <si>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</si>
  <si>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</si>
  <si>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</si>
  <si>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</si>
  <si>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</si>
  <si>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</si>
  <si>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</si>
  <si>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</si>
  <si>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</si>
  <si>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</si>
  <si>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</si>
  <si>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</si>
  <si>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</si>
  <si>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</si>
  <si>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</si>
  <si>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</si>
  <si>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</si>
  <si>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</si>
  <si>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</si>
  <si>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</si>
  <si>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</si>
  <si>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</si>
  <si>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</si>
  <si>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</si>
  <si>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</si>
  <si>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</si>
  <si>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</si>
  <si>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</si>
  <si>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</si>
  <si>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</si>
  <si>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</si>
  <si>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</si>
  <si>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</si>
  <si>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</si>
  <si>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</si>
  <si>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</si>
  <si>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</si>
  <si>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</si>
  <si>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</si>
  <si>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</si>
  <si>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</si>
  <si>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</si>
  <si>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</si>
  <si>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</si>
  <si>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</si>
  <si>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</si>
  <si>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</si>
  <si>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</si>
  <si>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</si>
  <si>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</si>
  <si>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</si>
  <si>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</si>
  <si>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</si>
  <si>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</si>
  <si>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</si>
  <si>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</si>
  <si>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</si>
  <si>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</si>
  <si>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</si>
  <si>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</si>
  <si>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</si>
  <si>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</si>
  <si>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</si>
  <si>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</si>
  <si>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</si>
  <si>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</si>
  <si>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</si>
  <si>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</si>
  <si>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</si>
  <si>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</si>
  <si>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</si>
  <si>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</si>
  <si>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</si>
  <si>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</si>
  <si>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</si>
  <si>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</si>
  <si>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</si>
  <si>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</si>
  <si>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</si>
  <si>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</si>
  <si>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</si>
  <si>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</si>
  <si>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</si>
  <si>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</si>
  <si>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</si>
  <si>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</si>
  <si>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</si>
  <si>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</si>
  <si>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</si>
  <si>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</si>
  <si>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</si>
  <si>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</si>
  <si>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</si>
  <si>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</si>
  <si>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</si>
  <si>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</si>
  <si>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</si>
  <si>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</si>
  <si>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</si>
  <si>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</si>
  <si>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</si>
  <si>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</si>
  <si>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</si>
  <si>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</si>
  <si>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</si>
  <si>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</si>
  <si>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</si>
  <si>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</si>
  <si>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</si>
  <si>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</si>
  <si>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</si>
  <si>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</si>
  <si>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</si>
  <si>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</si>
  <si>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</si>
  <si>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</si>
  <si>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</si>
  <si>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</si>
  <si>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</si>
  <si>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</si>
  <si>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</si>
  <si>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</si>
  <si>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</si>
  <si>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</si>
  <si>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</si>
  <si>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</si>
  <si>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</si>
  <si>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</si>
  <si>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</si>
  <si>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</si>
  <si>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</si>
  <si>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</si>
  <si>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</si>
  <si>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</si>
  <si>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</si>
  <si>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</si>
  <si>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</si>
  <si>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</si>
  <si>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</si>
  <si>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</si>
  <si>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</si>
  <si>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</si>
  <si>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</si>
  <si>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</si>
  <si>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</si>
  <si>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</si>
  <si>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</si>
  <si>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</si>
  <si>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</si>
  <si>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</si>
  <si>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</si>
  <si>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</si>
  <si>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</si>
  <si>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</si>
  <si>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</si>
  <si>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</si>
  <si>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</si>
  <si>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</si>
  <si>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</si>
  <si>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</si>
  <si>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</si>
  <si>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</si>
  <si>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</si>
  <si>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</si>
  <si>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</si>
  <si>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</si>
  <si>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</si>
  <si>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</si>
  <si>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</si>
  <si>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</si>
  <si>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</si>
  <si>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</si>
  <si>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</si>
  <si>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</si>
  <si>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</si>
  <si>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</si>
  <si>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</si>
  <si>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</si>
  <si>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03166619</t>
  </si>
  <si>
    <t>040008080</t>
  </si>
  <si>
    <t>15573308024</t>
  </si>
  <si>
    <t>OPATIJA</t>
  </si>
  <si>
    <t>MARŠALA TITA 198</t>
  </si>
  <si>
    <t>www.remisens.com</t>
  </si>
  <si>
    <t>PRIMORSKO GORANSKA ŽUPANIJA</t>
  </si>
  <si>
    <t>NE</t>
  </si>
  <si>
    <t>5510</t>
  </si>
  <si>
    <r>
      <t xml:space="preserve">Obveznik:    </t>
    </r>
    <r>
      <rPr>
        <b/>
        <u val="single"/>
        <sz val="10"/>
        <rFont val="Arial"/>
        <family val="2"/>
      </rPr>
      <t xml:space="preserve">LIBURNIA RIVIERA HOTELI d.d. </t>
    </r>
  </si>
  <si>
    <t>Prethodno razdoblje 31.12.2013.</t>
  </si>
  <si>
    <r>
      <t xml:space="preserve">Obveznik:   </t>
    </r>
    <r>
      <rPr>
        <b/>
        <u val="single"/>
        <sz val="10"/>
        <rFont val="Arial"/>
        <family val="2"/>
      </rPr>
      <t xml:space="preserve">LIBURNIA RIVIERA HOTELI d.d. </t>
    </r>
  </si>
  <si>
    <r>
      <t xml:space="preserve">Obveznik:   </t>
    </r>
    <r>
      <rPr>
        <b/>
        <u val="single"/>
        <sz val="10"/>
        <rFont val="Arial"/>
        <family val="2"/>
      </rPr>
      <t>LIBURNIA RIVIERA HOTELI d.d.</t>
    </r>
    <r>
      <rPr>
        <b/>
        <u val="single"/>
        <sz val="8"/>
        <rFont val="Arial"/>
        <family val="2"/>
      </rPr>
      <t xml:space="preserve"> </t>
    </r>
  </si>
  <si>
    <t xml:space="preserve">LIBURNIA RIVIERA HOTELI d.d. </t>
  </si>
  <si>
    <t>051 710-395</t>
  </si>
  <si>
    <t>051 710-404</t>
  </si>
  <si>
    <t>biserka.kamenar@remisens.com</t>
  </si>
  <si>
    <t>Kamenar Biserka</t>
  </si>
  <si>
    <r>
      <t xml:space="preserve">stanje na dan </t>
    </r>
    <r>
      <rPr>
        <b/>
        <u val="single"/>
        <sz val="10"/>
        <rFont val="Arial"/>
        <family val="2"/>
      </rPr>
      <t>30.06.2014.</t>
    </r>
  </si>
  <si>
    <r>
      <t xml:space="preserve">u razdoblju </t>
    </r>
    <r>
      <rPr>
        <b/>
        <u val="single"/>
        <sz val="10"/>
        <rFont val="Arial"/>
        <family val="2"/>
      </rPr>
      <t>01.01.2014.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30.06.2014.</t>
    </r>
  </si>
  <si>
    <r>
      <t xml:space="preserve">u razdoblju 01.01.2014. do </t>
    </r>
    <r>
      <rPr>
        <b/>
        <u val="single"/>
        <sz val="10"/>
        <rFont val="Arial"/>
        <family val="2"/>
      </rPr>
      <t>30.06.2014.</t>
    </r>
  </si>
  <si>
    <t>Cadum Giorgio</t>
  </si>
  <si>
    <t>contact@remisens.com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</si>
</sst>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remisens.com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6">
      <selection activeCell="H7" sqref="H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248</v>
      </c>
      <c r="B1" s="147"/>
      <c r="C1" s="14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4" t="s">
        <v>249</v>
      </c>
      <c r="B2" s="185"/>
      <c r="C2" s="185"/>
      <c r="D2" s="186"/>
      <c r="E2" s="120">
        <v>41640</v>
      </c>
      <c r="F2" s="12"/>
      <c r="G2" s="13" t="s">
        <v>250</v>
      </c>
      <c r="H2" s="120">
        <v>41820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317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7" t="s">
        <v>251</v>
      </c>
      <c r="B6" s="138"/>
      <c r="C6" s="152" t="s">
        <v>323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0" t="s">
        <v>252</v>
      </c>
      <c r="B8" s="191"/>
      <c r="C8" s="152" t="s">
        <v>324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253</v>
      </c>
      <c r="B10" s="182"/>
      <c r="C10" s="152" t="s">
        <v>325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7" t="s">
        <v>254</v>
      </c>
      <c r="B12" s="138"/>
      <c r="C12" s="154" t="s">
        <v>336</v>
      </c>
      <c r="D12" s="179"/>
      <c r="E12" s="179"/>
      <c r="F12" s="179"/>
      <c r="G12" s="179"/>
      <c r="H12" s="179"/>
      <c r="I12" s="14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7" t="s">
        <v>255</v>
      </c>
      <c r="B14" s="138"/>
      <c r="C14" s="180">
        <v>51410</v>
      </c>
      <c r="D14" s="181"/>
      <c r="E14" s="16"/>
      <c r="F14" s="154" t="s">
        <v>326</v>
      </c>
      <c r="G14" s="179"/>
      <c r="H14" s="179"/>
      <c r="I14" s="14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7" t="s">
        <v>256</v>
      </c>
      <c r="B16" s="138"/>
      <c r="C16" s="154" t="s">
        <v>327</v>
      </c>
      <c r="D16" s="179"/>
      <c r="E16" s="179"/>
      <c r="F16" s="179"/>
      <c r="G16" s="179"/>
      <c r="H16" s="179"/>
      <c r="I16" s="14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7" t="s">
        <v>257</v>
      </c>
      <c r="B18" s="138"/>
      <c r="C18" s="175" t="s">
        <v>345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7" t="s">
        <v>258</v>
      </c>
      <c r="B20" s="138"/>
      <c r="C20" s="175" t="s">
        <v>328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7" t="s">
        <v>259</v>
      </c>
      <c r="B22" s="138"/>
      <c r="C22" s="121">
        <v>302</v>
      </c>
      <c r="D22" s="154"/>
      <c r="E22" s="165"/>
      <c r="F22" s="166"/>
      <c r="G22" s="137"/>
      <c r="H22" s="17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7" t="s">
        <v>260</v>
      </c>
      <c r="B24" s="138"/>
      <c r="C24" s="121">
        <v>8</v>
      </c>
      <c r="D24" s="154" t="s">
        <v>329</v>
      </c>
      <c r="E24" s="165"/>
      <c r="F24" s="165"/>
      <c r="G24" s="166"/>
      <c r="H24" s="51" t="s">
        <v>261</v>
      </c>
      <c r="I24" s="122">
        <v>765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7" t="s">
        <v>262</v>
      </c>
      <c r="B26" s="138"/>
      <c r="C26" s="123" t="s">
        <v>330</v>
      </c>
      <c r="D26" s="25"/>
      <c r="E26" s="33"/>
      <c r="F26" s="24"/>
      <c r="G26" s="167" t="s">
        <v>263</v>
      </c>
      <c r="H26" s="138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55"/>
      <c r="C30" s="155"/>
      <c r="D30" s="156"/>
      <c r="E30" s="162"/>
      <c r="F30" s="155"/>
      <c r="G30" s="155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63"/>
      <c r="E31" s="163"/>
      <c r="F31" s="163"/>
      <c r="G31" s="164"/>
      <c r="H31" s="16"/>
      <c r="I31" s="101"/>
      <c r="J31" s="10"/>
      <c r="K31" s="10"/>
      <c r="L31" s="10"/>
    </row>
    <row r="32" spans="1:12" ht="12.75">
      <c r="A32" s="162"/>
      <c r="B32" s="155"/>
      <c r="C32" s="155"/>
      <c r="D32" s="156"/>
      <c r="E32" s="162"/>
      <c r="F32" s="155"/>
      <c r="G32" s="155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55"/>
      <c r="C34" s="155"/>
      <c r="D34" s="156"/>
      <c r="E34" s="162"/>
      <c r="F34" s="155"/>
      <c r="G34" s="155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55"/>
      <c r="C36" s="155"/>
      <c r="D36" s="156"/>
      <c r="E36" s="162"/>
      <c r="F36" s="155"/>
      <c r="G36" s="155"/>
      <c r="H36" s="152"/>
      <c r="I36" s="153"/>
      <c r="J36" s="10"/>
      <c r="K36" s="10"/>
      <c r="L36" s="10"/>
    </row>
    <row r="37" spans="1:12" ht="12.75">
      <c r="A37" s="103"/>
      <c r="B37" s="30"/>
      <c r="C37" s="157"/>
      <c r="D37" s="158"/>
      <c r="E37" s="16"/>
      <c r="F37" s="157"/>
      <c r="G37" s="158"/>
      <c r="H37" s="16"/>
      <c r="I37" s="95"/>
      <c r="J37" s="10"/>
      <c r="K37" s="10"/>
      <c r="L37" s="10"/>
    </row>
    <row r="38" spans="1:12" ht="12.75">
      <c r="A38" s="162"/>
      <c r="B38" s="155"/>
      <c r="C38" s="155"/>
      <c r="D38" s="156"/>
      <c r="E38" s="162"/>
      <c r="F38" s="155"/>
      <c r="G38" s="155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55"/>
      <c r="C40" s="155"/>
      <c r="D40" s="156"/>
      <c r="E40" s="162"/>
      <c r="F40" s="155"/>
      <c r="G40" s="155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2" t="s">
        <v>267</v>
      </c>
      <c r="B44" s="133"/>
      <c r="C44" s="152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103"/>
      <c r="B45" s="30"/>
      <c r="C45" s="157"/>
      <c r="D45" s="158"/>
      <c r="E45" s="16"/>
      <c r="F45" s="157"/>
      <c r="G45" s="159"/>
      <c r="H45" s="35"/>
      <c r="I45" s="107"/>
      <c r="J45" s="10"/>
      <c r="K45" s="10"/>
      <c r="L45" s="10"/>
    </row>
    <row r="46" spans="1:12" ht="12.75">
      <c r="A46" s="132" t="s">
        <v>268</v>
      </c>
      <c r="B46" s="133"/>
      <c r="C46" s="154" t="s">
        <v>340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270</v>
      </c>
      <c r="B48" s="133"/>
      <c r="C48" s="139" t="s">
        <v>337</v>
      </c>
      <c r="D48" s="135"/>
      <c r="E48" s="136"/>
      <c r="F48" s="16"/>
      <c r="G48" s="51" t="s">
        <v>271</v>
      </c>
      <c r="H48" s="139" t="s">
        <v>338</v>
      </c>
      <c r="I48" s="13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257</v>
      </c>
      <c r="B50" s="133"/>
      <c r="C50" s="134" t="s">
        <v>339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7" t="s">
        <v>272</v>
      </c>
      <c r="B52" s="138"/>
      <c r="C52" s="139" t="s">
        <v>344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8"/>
      <c r="B53" s="20"/>
      <c r="C53" s="148" t="s">
        <v>273</v>
      </c>
      <c r="D53" s="148"/>
      <c r="E53" s="148"/>
      <c r="F53" s="148"/>
      <c r="G53" s="148"/>
      <c r="H53" s="14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1" t="s">
        <v>274</v>
      </c>
      <c r="C55" s="142"/>
      <c r="D55" s="142"/>
      <c r="E55" s="14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3" t="s">
        <v>306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8"/>
      <c r="B57" s="143" t="s">
        <v>307</v>
      </c>
      <c r="C57" s="144"/>
      <c r="D57" s="144"/>
      <c r="E57" s="144"/>
      <c r="F57" s="144"/>
      <c r="G57" s="144"/>
      <c r="H57" s="144"/>
      <c r="I57" s="110"/>
      <c r="J57" s="10"/>
      <c r="K57" s="10"/>
      <c r="L57" s="10"/>
    </row>
    <row r="58" spans="1:12" ht="12.75">
      <c r="A58" s="108"/>
      <c r="B58" s="143" t="s">
        <v>308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8"/>
      <c r="B59" s="143" t="s">
        <v>309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9" t="s">
        <v>277</v>
      </c>
      <c r="H62" s="150"/>
      <c r="I62" s="15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0"/>
      <c r="H63" s="131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contact@remisens.com"/>
    <hyperlink ref="C20" r:id="rId2" display="www.remisens.com"/>
    <hyperlink ref="C50" r:id="rId3" display="biserka.kamenar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0">
      <selection activeCell="O66" sqref="O66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02" t="s">
        <v>153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341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332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33.75">
      <c r="A4" s="207" t="s">
        <v>59</v>
      </c>
      <c r="B4" s="208"/>
      <c r="C4" s="208"/>
      <c r="D4" s="208"/>
      <c r="E4" s="208"/>
      <c r="F4" s="208"/>
      <c r="G4" s="208"/>
      <c r="H4" s="209"/>
      <c r="I4" s="58" t="s">
        <v>278</v>
      </c>
      <c r="J4" s="59" t="s">
        <v>333</v>
      </c>
      <c r="K4" s="60" t="s">
        <v>320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7">
        <v>2</v>
      </c>
      <c r="J5" s="56">
        <v>3</v>
      </c>
      <c r="K5" s="56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198"/>
      <c r="I7" s="3">
        <v>1</v>
      </c>
      <c r="J7" s="6"/>
      <c r="K7" s="6"/>
    </row>
    <row r="8" spans="1:11" ht="12.75">
      <c r="A8" s="199" t="s">
        <v>13</v>
      </c>
      <c r="B8" s="200"/>
      <c r="C8" s="200"/>
      <c r="D8" s="200"/>
      <c r="E8" s="200"/>
      <c r="F8" s="200"/>
      <c r="G8" s="200"/>
      <c r="H8" s="201"/>
      <c r="I8" s="1">
        <v>2</v>
      </c>
      <c r="J8" s="53">
        <f>J9+J16+J26+J35+J39</f>
        <v>1078833949</v>
      </c>
      <c r="K8" s="53">
        <f>K9+K16+K26+K35+K39</f>
        <v>1117138052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1739131</v>
      </c>
      <c r="K9" s="53">
        <f>SUM(K10:K15)</f>
        <v>1423223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>
        <v>791690</v>
      </c>
      <c r="K10" s="7">
        <v>672556</v>
      </c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904483</v>
      </c>
      <c r="K11" s="7">
        <v>707709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42958</v>
      </c>
      <c r="K14" s="7">
        <v>42958</v>
      </c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901665032</v>
      </c>
      <c r="K16" s="53">
        <f>SUM(K17:K25)</f>
        <v>939706510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112655295</v>
      </c>
      <c r="K17" s="7">
        <v>112877788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708516798</v>
      </c>
      <c r="K18" s="7">
        <v>694394556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17571116</v>
      </c>
      <c r="K19" s="7">
        <v>15907374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48978239</v>
      </c>
      <c r="K20" s="7">
        <v>60401424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607976</v>
      </c>
      <c r="K22" s="7">
        <v>1120099</v>
      </c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9845770</v>
      </c>
      <c r="K23" s="7">
        <v>51335756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3489838</v>
      </c>
      <c r="K24" s="7">
        <v>3669513</v>
      </c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174013783</v>
      </c>
      <c r="K26" s="53">
        <f>SUM(K27:K34)</f>
        <v>174592316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173181538</v>
      </c>
      <c r="K27" s="7">
        <v>174583672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832245</v>
      </c>
      <c r="K31" s="7">
        <v>8644</v>
      </c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1416003</v>
      </c>
      <c r="K39" s="7">
        <v>1416003</v>
      </c>
    </row>
    <row r="40" spans="1:11" ht="12.75">
      <c r="A40" s="199" t="s">
        <v>240</v>
      </c>
      <c r="B40" s="200"/>
      <c r="C40" s="200"/>
      <c r="D40" s="200"/>
      <c r="E40" s="200"/>
      <c r="F40" s="200"/>
      <c r="G40" s="200"/>
      <c r="H40" s="201"/>
      <c r="I40" s="1">
        <v>34</v>
      </c>
      <c r="J40" s="53">
        <f>J41+J49+J56+J64</f>
        <v>72479881</v>
      </c>
      <c r="K40" s="53">
        <f>K41+K49+K56+K64</f>
        <v>84764311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2380814</v>
      </c>
      <c r="K41" s="53">
        <f>SUM(K42:K48)</f>
        <v>5295275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2277702</v>
      </c>
      <c r="K42" s="7">
        <v>2794912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103112</v>
      </c>
      <c r="K45" s="7">
        <v>149028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>
        <v>2351335</v>
      </c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6994080</v>
      </c>
      <c r="K49" s="53">
        <f>SUM(K50:K55)</f>
        <v>18183340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615</v>
      </c>
      <c r="K50" s="7">
        <v>68879</v>
      </c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5611586</v>
      </c>
      <c r="K51" s="7">
        <v>16271680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95284</v>
      </c>
      <c r="K53" s="7">
        <v>78379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1286595</v>
      </c>
      <c r="K54" s="7">
        <v>1764402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/>
      <c r="K55" s="7"/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/>
      <c r="K62" s="7"/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63104987</v>
      </c>
      <c r="K64" s="7">
        <v>61285696</v>
      </c>
    </row>
    <row r="65" spans="1:11" ht="12.75">
      <c r="A65" s="199" t="s">
        <v>56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>
        <v>533651</v>
      </c>
      <c r="K65" s="7">
        <v>1985550</v>
      </c>
    </row>
    <row r="66" spans="1:11" ht="12.75">
      <c r="A66" s="199" t="s">
        <v>241</v>
      </c>
      <c r="B66" s="200"/>
      <c r="C66" s="200"/>
      <c r="D66" s="200"/>
      <c r="E66" s="200"/>
      <c r="F66" s="200"/>
      <c r="G66" s="200"/>
      <c r="H66" s="201"/>
      <c r="I66" s="1">
        <v>60</v>
      </c>
      <c r="J66" s="53">
        <f>J7+J8+J40+J65</f>
        <v>1151847481</v>
      </c>
      <c r="K66" s="53">
        <f>K7+K8+K40+K65</f>
        <v>1203887913</v>
      </c>
    </row>
    <row r="67" spans="1:11" ht="12.75">
      <c r="A67" s="213" t="s">
        <v>91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4452613</v>
      </c>
      <c r="K67" s="8">
        <v>4452613</v>
      </c>
    </row>
    <row r="68" spans="1:11" ht="12.75">
      <c r="A68" s="216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198"/>
      <c r="I69" s="3">
        <v>62</v>
      </c>
      <c r="J69" s="54">
        <f>J70+J71+J72+J78+J79+J82+J85</f>
        <v>911425636</v>
      </c>
      <c r="K69" s="54">
        <f>K70+K71+K72+K78+K79+K82+K85</f>
        <v>903629379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968451200</v>
      </c>
      <c r="K70" s="7">
        <v>865553260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/>
      <c r="K71" s="7"/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0</v>
      </c>
      <c r="K72" s="53">
        <f>K73+K74-K75+K76+K77</f>
        <v>45211175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/>
      <c r="K73" s="7">
        <v>43277663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/>
      <c r="K74" s="7"/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/>
      <c r="K77" s="7">
        <v>1933512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656646</v>
      </c>
      <c r="K78" s="7"/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-66763063</v>
      </c>
      <c r="K79" s="53">
        <f>K80-K81</f>
        <v>0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/>
      <c r="K80" s="7"/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66763063</v>
      </c>
      <c r="K81" s="7"/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9080853</v>
      </c>
      <c r="K82" s="53">
        <f>K83-K84</f>
        <v>-7135056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9080853</v>
      </c>
      <c r="K83" s="7"/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>
        <v>7135056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199" t="s">
        <v>19</v>
      </c>
      <c r="B86" s="200"/>
      <c r="C86" s="200"/>
      <c r="D86" s="200"/>
      <c r="E86" s="200"/>
      <c r="F86" s="200"/>
      <c r="G86" s="200"/>
      <c r="H86" s="201"/>
      <c r="I86" s="1">
        <v>79</v>
      </c>
      <c r="J86" s="53">
        <f>SUM(J87:J89)</f>
        <v>21419722</v>
      </c>
      <c r="K86" s="53">
        <f>SUM(K87:K89)</f>
        <v>20901577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5551391</v>
      </c>
      <c r="K87" s="7">
        <v>5033246</v>
      </c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15868331</v>
      </c>
      <c r="K89" s="7">
        <v>15868331</v>
      </c>
    </row>
    <row r="90" spans="1:11" ht="12.75">
      <c r="A90" s="199" t="s">
        <v>20</v>
      </c>
      <c r="B90" s="200"/>
      <c r="C90" s="200"/>
      <c r="D90" s="200"/>
      <c r="E90" s="200"/>
      <c r="F90" s="200"/>
      <c r="G90" s="200"/>
      <c r="H90" s="201"/>
      <c r="I90" s="1">
        <v>83</v>
      </c>
      <c r="J90" s="53">
        <f>SUM(J91:J99)</f>
        <v>164462938</v>
      </c>
      <c r="K90" s="53">
        <f>SUM(K91:K99)</f>
        <v>162220356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164462938</v>
      </c>
      <c r="K93" s="7">
        <v>162220356</v>
      </c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199" t="s">
        <v>21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53">
        <f>SUM(J101:J112)</f>
        <v>51888657</v>
      </c>
      <c r="K100" s="53">
        <f>SUM(K101:K112)</f>
        <v>115254433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/>
      <c r="K101" s="7"/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25577060</v>
      </c>
      <c r="K103" s="7">
        <v>71708307</v>
      </c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2324899</v>
      </c>
      <c r="K104" s="7">
        <v>15146418</v>
      </c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10282855</v>
      </c>
      <c r="K105" s="7">
        <v>17296521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7183919</v>
      </c>
      <c r="K108" s="7">
        <v>4132644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4616214</v>
      </c>
      <c r="K109" s="7">
        <v>5101491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1903710</v>
      </c>
      <c r="K112" s="7">
        <v>1869052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>
        <v>2650528</v>
      </c>
      <c r="K113" s="7">
        <v>1882168</v>
      </c>
    </row>
    <row r="114" spans="1:11" ht="12.75">
      <c r="A114" s="199" t="s">
        <v>25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53">
        <f>J69+J86+J90+J100+J113</f>
        <v>1151847481</v>
      </c>
      <c r="K114" s="53">
        <f>K69+K86+K90+K100+K113</f>
        <v>1203887913</v>
      </c>
    </row>
    <row r="115" spans="1:11" ht="12.75">
      <c r="A115" s="224" t="s">
        <v>57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>
        <v>4452613</v>
      </c>
      <c r="K115" s="8">
        <v>4452613</v>
      </c>
    </row>
    <row r="116" spans="1:11" ht="12.75">
      <c r="A116" s="216" t="s">
        <v>310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230"/>
      <c r="J117" s="230"/>
      <c r="K117" s="231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>
        <f>J114-J66</f>
        <v>0</v>
      </c>
      <c r="K118" s="7">
        <f>K66-K114</f>
        <v>0</v>
      </c>
    </row>
    <row r="119" spans="1:11" ht="12.75">
      <c r="A119" s="232" t="s">
        <v>9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311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0">
      <selection activeCell="M36" sqref="M3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9.140625" style="52" customWidth="1"/>
    <col min="15" max="15" width="9.28125" style="52" bestFit="1" customWidth="1"/>
    <col min="16" max="16384" width="9.140625" style="52" customWidth="1"/>
  </cols>
  <sheetData>
    <row r="1" spans="1:13" ht="12.75" customHeight="1">
      <c r="A1" s="202" t="s">
        <v>154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46" t="s">
        <v>342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7" t="s">
        <v>334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8" t="s">
        <v>59</v>
      </c>
      <c r="B4" s="238"/>
      <c r="C4" s="238"/>
      <c r="D4" s="238"/>
      <c r="E4" s="238"/>
      <c r="F4" s="238"/>
      <c r="G4" s="238"/>
      <c r="H4" s="238"/>
      <c r="I4" s="58" t="s">
        <v>279</v>
      </c>
      <c r="J4" s="239" t="s">
        <v>319</v>
      </c>
      <c r="K4" s="239"/>
      <c r="L4" s="239" t="s">
        <v>320</v>
      </c>
      <c r="M4" s="239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198"/>
      <c r="I7" s="3">
        <v>111</v>
      </c>
      <c r="J7" s="54">
        <f>SUM(J8:J9)</f>
        <v>111615209</v>
      </c>
      <c r="K7" s="54">
        <f>SUM(K8:K9)</f>
        <v>64581933</v>
      </c>
      <c r="L7" s="54">
        <f>SUM(L8:L9)</f>
        <v>93508744</v>
      </c>
      <c r="M7" s="54">
        <f>SUM(M8:M9)</f>
        <v>68798507</v>
      </c>
    </row>
    <row r="8" spans="1:13" ht="12.75">
      <c r="A8" s="199" t="s">
        <v>152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79482239</v>
      </c>
      <c r="K8" s="7">
        <v>63464173</v>
      </c>
      <c r="L8" s="7">
        <v>81590109</v>
      </c>
      <c r="M8" s="7">
        <v>67300374</v>
      </c>
    </row>
    <row r="9" spans="1:13" ht="12.75">
      <c r="A9" s="199" t="s">
        <v>103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32132970</v>
      </c>
      <c r="K9" s="7">
        <v>1117760</v>
      </c>
      <c r="L9" s="7">
        <v>11918635</v>
      </c>
      <c r="M9" s="7">
        <v>1498133</v>
      </c>
    </row>
    <row r="10" spans="1:13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3">
        <f>J11+J12+J16+J20+J21+J22+J25+J26</f>
        <v>122877645</v>
      </c>
      <c r="K10" s="53">
        <f>K11+K12+K16+K20+K21+K22+K25+K26</f>
        <v>60138513</v>
      </c>
      <c r="L10" s="53">
        <f>L11+L12+L16+L20+L21+L22+L25+L26</f>
        <v>96494881</v>
      </c>
      <c r="M10" s="53">
        <f>M11+M12+M16+M20+M21+M22+M25+M26</f>
        <v>58963305</v>
      </c>
    </row>
    <row r="11" spans="1:13" ht="12.75">
      <c r="A11" s="199" t="s">
        <v>104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3">
        <f>SUM(J13:J15)</f>
        <v>27126449</v>
      </c>
      <c r="K12" s="53">
        <f>SUM(K13:K15)</f>
        <v>18797991</v>
      </c>
      <c r="L12" s="53">
        <f>SUM(L13:L15)</f>
        <v>26155144</v>
      </c>
      <c r="M12" s="53">
        <f>SUM(M13:M15)</f>
        <v>18708563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9749672</v>
      </c>
      <c r="K13" s="7">
        <v>7577033</v>
      </c>
      <c r="L13" s="7">
        <v>9773070</v>
      </c>
      <c r="M13" s="7">
        <v>7676278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129112</v>
      </c>
      <c r="K14" s="7">
        <v>98027</v>
      </c>
      <c r="L14" s="7">
        <v>133430</v>
      </c>
      <c r="M14" s="7">
        <v>109843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17247665</v>
      </c>
      <c r="K15" s="7">
        <v>11122931</v>
      </c>
      <c r="L15" s="7">
        <v>16248644</v>
      </c>
      <c r="M15" s="7">
        <v>10922442</v>
      </c>
    </row>
    <row r="16" spans="1:13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3">
        <f>SUM(J17:J19)</f>
        <v>33768146</v>
      </c>
      <c r="K16" s="53">
        <f>SUM(K17:K19)</f>
        <v>19808893</v>
      </c>
      <c r="L16" s="53">
        <f>SUM(L17:L19)</f>
        <v>29843069</v>
      </c>
      <c r="M16" s="53">
        <f>SUM(M17:M19)</f>
        <v>17969803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22189561</v>
      </c>
      <c r="K17" s="7">
        <v>13838594</v>
      </c>
      <c r="L17" s="7">
        <v>17937997</v>
      </c>
      <c r="M17" s="7">
        <v>10770817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7173362</v>
      </c>
      <c r="K18" s="7">
        <v>3397897</v>
      </c>
      <c r="L18" s="7">
        <v>7724373</v>
      </c>
      <c r="M18" s="7">
        <v>4584260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4405223</v>
      </c>
      <c r="K19" s="7">
        <v>2572402</v>
      </c>
      <c r="L19" s="7">
        <v>4180699</v>
      </c>
      <c r="M19" s="7">
        <v>2614726</v>
      </c>
    </row>
    <row r="20" spans="1:13" ht="12.75">
      <c r="A20" s="199" t="s">
        <v>105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29362087</v>
      </c>
      <c r="K20" s="7">
        <v>14686593</v>
      </c>
      <c r="L20" s="7">
        <v>30295440</v>
      </c>
      <c r="M20" s="7">
        <v>15217357</v>
      </c>
    </row>
    <row r="21" spans="1:13" ht="12.75">
      <c r="A21" s="199" t="s">
        <v>106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17182954</v>
      </c>
      <c r="K21" s="7">
        <v>6447779</v>
      </c>
      <c r="L21" s="7">
        <v>10089336</v>
      </c>
      <c r="M21" s="7">
        <v>7074584</v>
      </c>
    </row>
    <row r="22" spans="1:13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3">
        <f>SUM(J23:J24)</f>
        <v>438009</v>
      </c>
      <c r="K22" s="53">
        <f>SUM(K23:K24)</f>
        <v>397257</v>
      </c>
      <c r="L22" s="53">
        <f>SUM(L23:L24)</f>
        <v>111892</v>
      </c>
      <c r="M22" s="53">
        <f>SUM(M23:M24)</f>
        <v>-7002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438009</v>
      </c>
      <c r="K24" s="7">
        <v>397257</v>
      </c>
      <c r="L24" s="7">
        <v>111892</v>
      </c>
      <c r="M24" s="7">
        <v>-7002</v>
      </c>
    </row>
    <row r="25" spans="1:13" ht="12.75">
      <c r="A25" s="199" t="s">
        <v>107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>
        <v>15000000</v>
      </c>
      <c r="K25" s="7"/>
      <c r="L25" s="7"/>
      <c r="M25" s="7"/>
    </row>
    <row r="26" spans="1:13" ht="12.75">
      <c r="A26" s="199" t="s">
        <v>50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/>
      <c r="K26" s="7"/>
      <c r="L26" s="7"/>
      <c r="M26" s="7"/>
    </row>
    <row r="27" spans="1:13" ht="12.75">
      <c r="A27" s="199" t="s">
        <v>213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3">
        <f>SUM(J28:J32)</f>
        <v>1521289</v>
      </c>
      <c r="K27" s="53">
        <f>SUM(K28:K32)</f>
        <v>644778</v>
      </c>
      <c r="L27" s="53">
        <f>SUM(L28:L32)</f>
        <v>367471</v>
      </c>
      <c r="M27" s="53">
        <f>SUM(M28:M32)</f>
        <v>83282</v>
      </c>
    </row>
    <row r="28" spans="1:13" ht="12.75">
      <c r="A28" s="199" t="s">
        <v>227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/>
      <c r="K28" s="7"/>
      <c r="L28" s="7"/>
      <c r="M28" s="7"/>
    </row>
    <row r="29" spans="1:13" ht="12.75">
      <c r="A29" s="199" t="s">
        <v>155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1521289</v>
      </c>
      <c r="K29" s="7">
        <v>644778</v>
      </c>
      <c r="L29" s="7">
        <v>367471</v>
      </c>
      <c r="M29" s="7">
        <v>83282</v>
      </c>
    </row>
    <row r="30" spans="1:15" ht="12.75">
      <c r="A30" s="199" t="s">
        <v>139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/>
      <c r="O30" s="128"/>
    </row>
    <row r="31" spans="1:13" ht="12.75">
      <c r="A31" s="199" t="s">
        <v>223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/>
      <c r="K31" s="7"/>
      <c r="L31" s="7"/>
      <c r="M31" s="7"/>
    </row>
    <row r="32" spans="1:13" ht="12.75">
      <c r="A32" s="199" t="s">
        <v>140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/>
      <c r="K32" s="7"/>
      <c r="L32" s="7"/>
      <c r="M32" s="7"/>
    </row>
    <row r="33" spans="1:13" ht="12.75">
      <c r="A33" s="199" t="s">
        <v>214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3">
        <f>SUM(J34:J37)</f>
        <v>1286370</v>
      </c>
      <c r="K33" s="53">
        <f>SUM(K34:K37)</f>
        <v>662722</v>
      </c>
      <c r="L33" s="53">
        <f>SUM(L34:L37)</f>
        <v>4516390</v>
      </c>
      <c r="M33" s="53">
        <f>SUM(M34:M37)</f>
        <v>2337433</v>
      </c>
    </row>
    <row r="34" spans="1:13" ht="12.75">
      <c r="A34" s="199" t="s">
        <v>66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/>
      <c r="K34" s="7"/>
      <c r="L34" s="7"/>
      <c r="M34" s="7"/>
    </row>
    <row r="35" spans="1:13" ht="12.75">
      <c r="A35" s="199" t="s">
        <v>65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1286370</v>
      </c>
      <c r="K35" s="7">
        <v>662722</v>
      </c>
      <c r="L35" s="7">
        <v>4516390</v>
      </c>
      <c r="M35" s="7">
        <v>2337433</v>
      </c>
    </row>
    <row r="36" spans="1:13" ht="12.75">
      <c r="A36" s="199" t="s">
        <v>224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</row>
    <row r="37" spans="1:13" ht="12.75">
      <c r="A37" s="199" t="s">
        <v>67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/>
      <c r="K37" s="7"/>
      <c r="L37" s="7"/>
      <c r="M37" s="7"/>
    </row>
    <row r="38" spans="1:13" ht="12.75">
      <c r="A38" s="199" t="s">
        <v>195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>
      <c r="A39" s="199" t="s">
        <v>196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>
      <c r="A40" s="199" t="s">
        <v>225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>
      <c r="A41" s="199" t="s">
        <v>226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>
      <c r="A42" s="199" t="s">
        <v>215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3">
        <f>J7+J27+J38+J40</f>
        <v>113136498</v>
      </c>
      <c r="K42" s="53">
        <f>K7+K27+K38+K40</f>
        <v>65226711</v>
      </c>
      <c r="L42" s="53">
        <f>L7+L27+L38+L40</f>
        <v>93876215</v>
      </c>
      <c r="M42" s="53">
        <f>M7+M27+M38+M40</f>
        <v>68881789</v>
      </c>
    </row>
    <row r="43" spans="1:13" ht="12.75">
      <c r="A43" s="199" t="s">
        <v>216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3">
        <f>J10+J33+J39+J41</f>
        <v>124164015</v>
      </c>
      <c r="K43" s="53">
        <f>K10+K33+K39+K41</f>
        <v>60801235</v>
      </c>
      <c r="L43" s="53">
        <f>L10+L33+L39+L41</f>
        <v>101011271</v>
      </c>
      <c r="M43" s="53">
        <f>M10+M33+M39+M41</f>
        <v>61300738</v>
      </c>
    </row>
    <row r="44" spans="1:13" ht="12.75">
      <c r="A44" s="199" t="s">
        <v>236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3">
        <f>J42-J43</f>
        <v>-11027517</v>
      </c>
      <c r="K44" s="53">
        <f>K42-K43</f>
        <v>4425476</v>
      </c>
      <c r="L44" s="53">
        <f>L42-L43</f>
        <v>-7135056</v>
      </c>
      <c r="M44" s="53">
        <f>M42-M43</f>
        <v>7581051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0</v>
      </c>
      <c r="K45" s="53">
        <f>IF(K42&gt;K43,K42-K43,0)</f>
        <v>4425476</v>
      </c>
      <c r="L45" s="53">
        <f>IF(L42&gt;L43,L42-L43,0)</f>
        <v>0</v>
      </c>
      <c r="M45" s="53">
        <f>IF(M42&gt;M43,M42-M43,0)</f>
        <v>7581051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11027517</v>
      </c>
      <c r="K46" s="53">
        <f>IF(K43&gt;K42,K43-K42,0)</f>
        <v>0</v>
      </c>
      <c r="L46" s="53">
        <f>IF(L43&gt;L42,L43-L42,0)</f>
        <v>7135056</v>
      </c>
      <c r="M46" s="53">
        <f>IF(M43&gt;M42,M43-M42,0)</f>
        <v>0</v>
      </c>
    </row>
    <row r="47" spans="1:13" ht="12.75">
      <c r="A47" s="199" t="s">
        <v>217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/>
      <c r="K47" s="7"/>
      <c r="L47" s="7"/>
      <c r="M47" s="7"/>
    </row>
    <row r="48" spans="1:13" ht="12.75">
      <c r="A48" s="199" t="s">
        <v>237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3">
        <f>J44-J47</f>
        <v>-11027517</v>
      </c>
      <c r="K48" s="53">
        <f>K44-K47</f>
        <v>4425476</v>
      </c>
      <c r="L48" s="53">
        <f>L44-L47</f>
        <v>-7135056</v>
      </c>
      <c r="M48" s="53">
        <f>M44-M47</f>
        <v>7581051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0</v>
      </c>
      <c r="K49" s="53">
        <f>IF(K48&gt;0,K48,0)</f>
        <v>4425476</v>
      </c>
      <c r="L49" s="53">
        <f>IF(L48&gt;0,L48,0)</f>
        <v>0</v>
      </c>
      <c r="M49" s="53">
        <f>IF(M48&gt;0,M48,0)</f>
        <v>7581051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11027517</v>
      </c>
      <c r="K50" s="61">
        <f>IF(K48&lt;0,-K48,0)</f>
        <v>0</v>
      </c>
      <c r="L50" s="61">
        <f>IF(L48&lt;0,-L48,0)</f>
        <v>7135056</v>
      </c>
      <c r="M50" s="61">
        <f>IF(M48&lt;0,-M48,0)</f>
        <v>0</v>
      </c>
    </row>
    <row r="51" spans="1:13" ht="12.75" customHeight="1">
      <c r="A51" s="216" t="s">
        <v>312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55"/>
      <c r="J52" s="55"/>
      <c r="K52" s="55"/>
      <c r="L52" s="55"/>
      <c r="M52" s="62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6" t="s">
        <v>189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198"/>
      <c r="I56" s="9">
        <v>157</v>
      </c>
      <c r="J56" s="6">
        <f>J48</f>
        <v>-11027517</v>
      </c>
      <c r="K56" s="6">
        <f>K48</f>
        <v>4425476</v>
      </c>
      <c r="L56" s="6">
        <f>L48</f>
        <v>-7135056</v>
      </c>
      <c r="M56" s="6">
        <f>M48</f>
        <v>7581051</v>
      </c>
    </row>
    <row r="57" spans="1:13" ht="12.75">
      <c r="A57" s="199" t="s">
        <v>221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9" t="s">
        <v>228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</row>
    <row r="59" spans="1:13" ht="12.75">
      <c r="A59" s="199" t="s">
        <v>229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/>
      <c r="K59" s="7"/>
      <c r="L59" s="7"/>
      <c r="M59" s="7"/>
    </row>
    <row r="60" spans="1:13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/>
      <c r="M60" s="7"/>
    </row>
    <row r="61" spans="1:13" ht="12.75">
      <c r="A61" s="199" t="s">
        <v>230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</row>
    <row r="62" spans="1:13" ht="12.75">
      <c r="A62" s="199" t="s">
        <v>231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</row>
    <row r="63" spans="1:13" ht="12.75">
      <c r="A63" s="199" t="s">
        <v>232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</row>
    <row r="64" spans="1:13" ht="12.75">
      <c r="A64" s="199" t="s">
        <v>233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</row>
    <row r="65" spans="1:13" ht="12.75">
      <c r="A65" s="199" t="s">
        <v>222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/>
      <c r="L65" s="7"/>
      <c r="M65" s="7"/>
    </row>
    <row r="66" spans="1:13" ht="12.75">
      <c r="A66" s="199" t="s">
        <v>193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9" t="s">
        <v>194</v>
      </c>
      <c r="B67" s="200"/>
      <c r="C67" s="200"/>
      <c r="D67" s="200"/>
      <c r="E67" s="200"/>
      <c r="F67" s="200"/>
      <c r="G67" s="200"/>
      <c r="H67" s="201"/>
      <c r="I67" s="1">
        <v>168</v>
      </c>
      <c r="J67" s="61">
        <f>J56+J66</f>
        <v>-11027517</v>
      </c>
      <c r="K67" s="61">
        <f>K56+K66</f>
        <v>4425476</v>
      </c>
      <c r="L67" s="61">
        <f>L56+L66</f>
        <v>-7135056</v>
      </c>
      <c r="M67" s="61">
        <f>M56+M66</f>
        <v>7581051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110" zoomScaleSheetLayoutView="110" zoomScalePageLayoutView="0" workbookViewId="0" topLeftCell="A19">
      <selection activeCell="M36" sqref="M36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421875" style="52" bestFit="1" customWidth="1"/>
    <col min="12" max="12" width="9.140625" style="52" customWidth="1"/>
    <col min="13" max="13" width="9.28125" style="52" bestFit="1" customWidth="1"/>
    <col min="14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335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16" t="s">
        <v>156</v>
      </c>
      <c r="B6" s="227"/>
      <c r="C6" s="227"/>
      <c r="D6" s="227"/>
      <c r="E6" s="227"/>
      <c r="F6" s="227"/>
      <c r="G6" s="227"/>
      <c r="H6" s="227"/>
      <c r="I6" s="261"/>
      <c r="J6" s="261"/>
      <c r="K6" s="262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-11027517</v>
      </c>
      <c r="K7" s="7">
        <v>-7135056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29362087</v>
      </c>
      <c r="K8" s="7">
        <v>30295440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8319199</v>
      </c>
      <c r="K9" s="7">
        <v>19835185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/>
      <c r="K12" s="7"/>
    </row>
    <row r="13" spans="1:11" ht="12.75">
      <c r="A13" s="199" t="s">
        <v>157</v>
      </c>
      <c r="B13" s="200"/>
      <c r="C13" s="200"/>
      <c r="D13" s="200"/>
      <c r="E13" s="200"/>
      <c r="F13" s="200"/>
      <c r="G13" s="200"/>
      <c r="H13" s="200"/>
      <c r="I13" s="1">
        <v>7</v>
      </c>
      <c r="J13" s="64">
        <f>SUM(J7:J12)</f>
        <v>26653769</v>
      </c>
      <c r="K13" s="53">
        <f>SUM(K7:K12)</f>
        <v>42995569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3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>
        <v>11028990</v>
      </c>
      <c r="K15" s="7">
        <v>7515955</v>
      </c>
      <c r="M15" s="128"/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1695513</v>
      </c>
      <c r="K16" s="7">
        <v>2914461</v>
      </c>
    </row>
    <row r="17" spans="1:13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>
        <v>3242084</v>
      </c>
      <c r="K17" s="7">
        <v>4404291</v>
      </c>
      <c r="M17" s="128"/>
    </row>
    <row r="18" spans="1:11" ht="12.75">
      <c r="A18" s="199" t="s">
        <v>158</v>
      </c>
      <c r="B18" s="200"/>
      <c r="C18" s="200"/>
      <c r="D18" s="200"/>
      <c r="E18" s="200"/>
      <c r="F18" s="200"/>
      <c r="G18" s="200"/>
      <c r="H18" s="200"/>
      <c r="I18" s="1">
        <v>12</v>
      </c>
      <c r="J18" s="64">
        <f>SUM(J14:J17)</f>
        <v>15966587</v>
      </c>
      <c r="K18" s="53">
        <f>SUM(K14:K17)</f>
        <v>14834707</v>
      </c>
    </row>
    <row r="19" spans="1:11" ht="12.75">
      <c r="A19" s="199" t="s">
        <v>36</v>
      </c>
      <c r="B19" s="200"/>
      <c r="C19" s="200"/>
      <c r="D19" s="200"/>
      <c r="E19" s="200"/>
      <c r="F19" s="200"/>
      <c r="G19" s="200"/>
      <c r="H19" s="200"/>
      <c r="I19" s="1">
        <v>13</v>
      </c>
      <c r="J19" s="64">
        <f>IF(J13&gt;J18,J13-J18,0)</f>
        <v>10687182</v>
      </c>
      <c r="K19" s="53">
        <f>IF(K13&gt;K18,K13-K18,0)</f>
        <v>28160862</v>
      </c>
    </row>
    <row r="20" spans="1:11" ht="12.75">
      <c r="A20" s="199" t="s">
        <v>37</v>
      </c>
      <c r="B20" s="200"/>
      <c r="C20" s="200"/>
      <c r="D20" s="200"/>
      <c r="E20" s="200"/>
      <c r="F20" s="200"/>
      <c r="G20" s="200"/>
      <c r="H20" s="20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6" t="s">
        <v>159</v>
      </c>
      <c r="B21" s="227"/>
      <c r="C21" s="227"/>
      <c r="D21" s="227"/>
      <c r="E21" s="227"/>
      <c r="F21" s="227"/>
      <c r="G21" s="227"/>
      <c r="H21" s="227"/>
      <c r="I21" s="261"/>
      <c r="J21" s="261"/>
      <c r="K21" s="262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>
        <v>35000000</v>
      </c>
      <c r="K22" s="7">
        <v>745969</v>
      </c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>
        <v>1443694</v>
      </c>
      <c r="K24" s="7">
        <v>304297</v>
      </c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199" t="s">
        <v>168</v>
      </c>
      <c r="B27" s="200"/>
      <c r="C27" s="200"/>
      <c r="D27" s="200"/>
      <c r="E27" s="200"/>
      <c r="F27" s="200"/>
      <c r="G27" s="200"/>
      <c r="H27" s="200"/>
      <c r="I27" s="1">
        <v>20</v>
      </c>
      <c r="J27" s="64">
        <f>SUM(J22:J26)</f>
        <v>36443694</v>
      </c>
      <c r="K27" s="53">
        <f>SUM(K22:K26)</f>
        <v>1050266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35884061</v>
      </c>
      <c r="K28" s="7">
        <v>74818241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199" t="s">
        <v>5</v>
      </c>
      <c r="B31" s="200"/>
      <c r="C31" s="200"/>
      <c r="D31" s="200"/>
      <c r="E31" s="200"/>
      <c r="F31" s="200"/>
      <c r="G31" s="200"/>
      <c r="H31" s="200"/>
      <c r="I31" s="1">
        <v>24</v>
      </c>
      <c r="J31" s="64">
        <f>SUM(J28:J30)</f>
        <v>35884061</v>
      </c>
      <c r="K31" s="53">
        <f>SUM(K28:K30)</f>
        <v>74818241</v>
      </c>
    </row>
    <row r="32" spans="1:11" ht="12.75">
      <c r="A32" s="199" t="s">
        <v>38</v>
      </c>
      <c r="B32" s="200"/>
      <c r="C32" s="200"/>
      <c r="D32" s="200"/>
      <c r="E32" s="200"/>
      <c r="F32" s="200"/>
      <c r="G32" s="200"/>
      <c r="H32" s="200"/>
      <c r="I32" s="1">
        <v>25</v>
      </c>
      <c r="J32" s="64">
        <f>IF(J27&gt;J31,J27-J31,0)</f>
        <v>559633</v>
      </c>
      <c r="K32" s="53">
        <f>IF(K27&gt;K31,K27-K31,0)</f>
        <v>0</v>
      </c>
    </row>
    <row r="33" spans="1:11" ht="12.75">
      <c r="A33" s="199" t="s">
        <v>39</v>
      </c>
      <c r="B33" s="200"/>
      <c r="C33" s="200"/>
      <c r="D33" s="200"/>
      <c r="E33" s="200"/>
      <c r="F33" s="200"/>
      <c r="G33" s="200"/>
      <c r="H33" s="200"/>
      <c r="I33" s="1">
        <v>26</v>
      </c>
      <c r="J33" s="64">
        <f>IF(J31&gt;J27,J31-J27,0)</f>
        <v>0</v>
      </c>
      <c r="K33" s="53">
        <f>IF(K31&gt;K27,K31-K27,0)</f>
        <v>73767975</v>
      </c>
    </row>
    <row r="34" spans="1:11" ht="12.75">
      <c r="A34" s="216" t="s">
        <v>160</v>
      </c>
      <c r="B34" s="227"/>
      <c r="C34" s="227"/>
      <c r="D34" s="227"/>
      <c r="E34" s="227"/>
      <c r="F34" s="227"/>
      <c r="G34" s="227"/>
      <c r="H34" s="227"/>
      <c r="I34" s="261"/>
      <c r="J34" s="261"/>
      <c r="K34" s="262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>
        <v>64539719</v>
      </c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199" t="s">
        <v>68</v>
      </c>
      <c r="B38" s="200"/>
      <c r="C38" s="200"/>
      <c r="D38" s="200"/>
      <c r="E38" s="200"/>
      <c r="F38" s="200"/>
      <c r="G38" s="200"/>
      <c r="H38" s="200"/>
      <c r="I38" s="1">
        <v>30</v>
      </c>
      <c r="J38" s="64">
        <f>SUM(J35:J37)</f>
        <v>0</v>
      </c>
      <c r="K38" s="53">
        <f>SUM(K35:K37)</f>
        <v>64539719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8855002</v>
      </c>
      <c r="K39" s="7">
        <v>20750897</v>
      </c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199" t="s">
        <v>69</v>
      </c>
      <c r="B44" s="200"/>
      <c r="C44" s="200"/>
      <c r="D44" s="200"/>
      <c r="E44" s="200"/>
      <c r="F44" s="200"/>
      <c r="G44" s="200"/>
      <c r="H44" s="200"/>
      <c r="I44" s="1">
        <v>36</v>
      </c>
      <c r="J44" s="64">
        <f>SUM(J39:J43)</f>
        <v>8855002</v>
      </c>
      <c r="K44" s="53">
        <f>SUM(K39:K43)</f>
        <v>20750897</v>
      </c>
    </row>
    <row r="45" spans="1:11" ht="12.75">
      <c r="A45" s="199" t="s">
        <v>17</v>
      </c>
      <c r="B45" s="200"/>
      <c r="C45" s="200"/>
      <c r="D45" s="200"/>
      <c r="E45" s="200"/>
      <c r="F45" s="200"/>
      <c r="G45" s="200"/>
      <c r="H45" s="200"/>
      <c r="I45" s="1">
        <v>37</v>
      </c>
      <c r="J45" s="64">
        <f>IF(J38&gt;J44,J38-J44,0)</f>
        <v>0</v>
      </c>
      <c r="K45" s="53">
        <f>IF(K38&gt;K44,K38-K44,0)</f>
        <v>43788822</v>
      </c>
    </row>
    <row r="46" spans="1:11" ht="12.75">
      <c r="A46" s="199" t="s">
        <v>18</v>
      </c>
      <c r="B46" s="200"/>
      <c r="C46" s="200"/>
      <c r="D46" s="200"/>
      <c r="E46" s="200"/>
      <c r="F46" s="200"/>
      <c r="G46" s="200"/>
      <c r="H46" s="200"/>
      <c r="I46" s="1">
        <v>38</v>
      </c>
      <c r="J46" s="64">
        <f>IF(J44&gt;J38,J44-J38,0)</f>
        <v>8855002</v>
      </c>
      <c r="K46" s="53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IF(J19-J20+J32-J33+J45-J46&gt;0,J19-J20+J32-J33+J45-J46,0)</f>
        <v>2391813</v>
      </c>
      <c r="K47" s="53">
        <f>IF(K19-K20+K32-K33+K45-K46&gt;0,K19-K20+K32-K33+K45-K46,0)</f>
        <v>0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1818291</v>
      </c>
    </row>
    <row r="49" spans="1:14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62621332</v>
      </c>
      <c r="K49" s="7">
        <v>63104987</v>
      </c>
      <c r="M49" s="128"/>
      <c r="N49" s="128"/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v>2391813</v>
      </c>
      <c r="K50" s="7"/>
    </row>
    <row r="51" spans="1:14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>
        <v>1818291</v>
      </c>
      <c r="N51" s="128"/>
    </row>
    <row r="52" spans="1:11" ht="12.75">
      <c r="A52" s="232" t="s">
        <v>177</v>
      </c>
      <c r="B52" s="233"/>
      <c r="C52" s="233"/>
      <c r="D52" s="233"/>
      <c r="E52" s="233"/>
      <c r="F52" s="233"/>
      <c r="G52" s="233"/>
      <c r="H52" s="233"/>
      <c r="I52" s="4">
        <v>44</v>
      </c>
      <c r="J52" s="65">
        <f>J49+J50-J51</f>
        <v>65013145</v>
      </c>
      <c r="K52" s="61">
        <f>K49+K50-K51</f>
        <v>61286696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216" t="s">
        <v>156</v>
      </c>
      <c r="B6" s="227"/>
      <c r="C6" s="227"/>
      <c r="D6" s="227"/>
      <c r="E6" s="227"/>
      <c r="F6" s="227"/>
      <c r="G6" s="227"/>
      <c r="H6" s="227"/>
      <c r="I6" s="261"/>
      <c r="J6" s="261"/>
      <c r="K6" s="262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199" t="s">
        <v>198</v>
      </c>
      <c r="B12" s="200"/>
      <c r="C12" s="200"/>
      <c r="D12" s="200"/>
      <c r="E12" s="200"/>
      <c r="F12" s="200"/>
      <c r="G12" s="200"/>
      <c r="H12" s="20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199" t="s">
        <v>47</v>
      </c>
      <c r="B19" s="200"/>
      <c r="C19" s="200"/>
      <c r="D19" s="200"/>
      <c r="E19" s="200"/>
      <c r="F19" s="200"/>
      <c r="G19" s="200"/>
      <c r="H19" s="20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3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6" t="s">
        <v>159</v>
      </c>
      <c r="B22" s="227"/>
      <c r="C22" s="227"/>
      <c r="D22" s="227"/>
      <c r="E22" s="227"/>
      <c r="F22" s="227"/>
      <c r="G22" s="227"/>
      <c r="H22" s="227"/>
      <c r="I22" s="261"/>
      <c r="J22" s="261"/>
      <c r="K22" s="262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199" t="s">
        <v>114</v>
      </c>
      <c r="B28" s="200"/>
      <c r="C28" s="200"/>
      <c r="D28" s="200"/>
      <c r="E28" s="200"/>
      <c r="F28" s="200"/>
      <c r="G28" s="200"/>
      <c r="H28" s="20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199" t="s">
        <v>48</v>
      </c>
      <c r="B32" s="200"/>
      <c r="C32" s="200"/>
      <c r="D32" s="200"/>
      <c r="E32" s="200"/>
      <c r="F32" s="200"/>
      <c r="G32" s="200"/>
      <c r="H32" s="20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9" t="s">
        <v>110</v>
      </c>
      <c r="B33" s="200"/>
      <c r="C33" s="200"/>
      <c r="D33" s="200"/>
      <c r="E33" s="200"/>
      <c r="F33" s="200"/>
      <c r="G33" s="200"/>
      <c r="H33" s="20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9" t="s">
        <v>111</v>
      </c>
      <c r="B34" s="200"/>
      <c r="C34" s="200"/>
      <c r="D34" s="200"/>
      <c r="E34" s="200"/>
      <c r="F34" s="200"/>
      <c r="G34" s="200"/>
      <c r="H34" s="20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6" t="s">
        <v>160</v>
      </c>
      <c r="B35" s="227"/>
      <c r="C35" s="227"/>
      <c r="D35" s="227"/>
      <c r="E35" s="227"/>
      <c r="F35" s="227"/>
      <c r="G35" s="227"/>
      <c r="H35" s="227"/>
      <c r="I35" s="261">
        <v>0</v>
      </c>
      <c r="J35" s="261"/>
      <c r="K35" s="262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199" t="s">
        <v>49</v>
      </c>
      <c r="B39" s="200"/>
      <c r="C39" s="200"/>
      <c r="D39" s="200"/>
      <c r="E39" s="200"/>
      <c r="F39" s="200"/>
      <c r="G39" s="200"/>
      <c r="H39" s="20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199" t="s">
        <v>148</v>
      </c>
      <c r="B45" s="200"/>
      <c r="C45" s="200"/>
      <c r="D45" s="200"/>
      <c r="E45" s="200"/>
      <c r="F45" s="200"/>
      <c r="G45" s="200"/>
      <c r="H45" s="20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9" t="s">
        <v>162</v>
      </c>
      <c r="B46" s="200"/>
      <c r="C46" s="200"/>
      <c r="D46" s="200"/>
      <c r="E46" s="200"/>
      <c r="F46" s="200"/>
      <c r="G46" s="200"/>
      <c r="H46" s="20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9" t="s">
        <v>163</v>
      </c>
      <c r="B47" s="200"/>
      <c r="C47" s="200"/>
      <c r="D47" s="200"/>
      <c r="E47" s="200"/>
      <c r="F47" s="200"/>
      <c r="G47" s="200"/>
      <c r="H47" s="20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9" t="s">
        <v>149</v>
      </c>
      <c r="B48" s="200"/>
      <c r="C48" s="200"/>
      <c r="D48" s="200"/>
      <c r="E48" s="200"/>
      <c r="F48" s="200"/>
      <c r="G48" s="200"/>
      <c r="H48" s="20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9" t="s">
        <v>15</v>
      </c>
      <c r="B49" s="200"/>
      <c r="C49" s="200"/>
      <c r="D49" s="200"/>
      <c r="E49" s="200"/>
      <c r="F49" s="200"/>
      <c r="G49" s="200"/>
      <c r="H49" s="20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9" t="s">
        <v>161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/>
      <c r="K50" s="7"/>
    </row>
    <row r="51" spans="1:11" ht="12.75">
      <c r="A51" s="199" t="s">
        <v>175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/>
      <c r="K51" s="7"/>
    </row>
    <row r="52" spans="1:11" ht="12.75">
      <c r="A52" s="199" t="s">
        <v>176</v>
      </c>
      <c r="B52" s="200"/>
      <c r="C52" s="200"/>
      <c r="D52" s="200"/>
      <c r="E52" s="200"/>
      <c r="F52" s="200"/>
      <c r="G52" s="200"/>
      <c r="H52" s="200"/>
      <c r="I52" s="1">
        <v>44</v>
      </c>
      <c r="J52" s="5"/>
      <c r="K52" s="7"/>
    </row>
    <row r="53" spans="1:11" ht="12.75">
      <c r="A53" s="213" t="s">
        <v>177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10" sqref="J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2" width="10.140625" style="76" bestFit="1" customWidth="1"/>
    <col min="13" max="16384" width="9.140625" style="76" customWidth="1"/>
  </cols>
  <sheetData>
    <row r="1" spans="1:12" ht="12.75">
      <c r="A1" s="276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5"/>
    </row>
    <row r="2" spans="1:12" ht="15.75">
      <c r="A2" s="42"/>
      <c r="B2" s="74"/>
      <c r="C2" s="286" t="s">
        <v>282</v>
      </c>
      <c r="D2" s="286"/>
      <c r="E2" s="77">
        <v>41640</v>
      </c>
      <c r="F2" s="43" t="s">
        <v>250</v>
      </c>
      <c r="G2" s="287">
        <v>41820</v>
      </c>
      <c r="H2" s="288"/>
      <c r="I2" s="74"/>
      <c r="J2" s="74"/>
      <c r="K2" s="74"/>
      <c r="L2" s="78"/>
    </row>
    <row r="3" spans="1:11" ht="23.2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968451200</v>
      </c>
      <c r="K5" s="45">
        <v>968451200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46"/>
      <c r="K6" s="46"/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46"/>
      <c r="K7" s="46"/>
    </row>
    <row r="8" spans="1:12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-66470588</v>
      </c>
      <c r="K8" s="46">
        <v>-57682210</v>
      </c>
      <c r="L8" s="129"/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-11027517</v>
      </c>
      <c r="K9" s="46">
        <v>-14716107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>
        <v>562320</v>
      </c>
      <c r="K11" s="46">
        <v>656646</v>
      </c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/>
      <c r="K12" s="46"/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/>
      <c r="K13" s="46"/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891515415</v>
      </c>
      <c r="K14" s="79">
        <f>SUM(K5:K13)</f>
        <v>896709529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0" t="s">
        <v>302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/>
      <c r="K23" s="45"/>
    </row>
    <row r="24" spans="1:11" ht="17.25" customHeight="1">
      <c r="A24" s="272" t="s">
        <v>303</v>
      </c>
      <c r="B24" s="273"/>
      <c r="C24" s="273"/>
      <c r="D24" s="273"/>
      <c r="E24" s="273"/>
      <c r="F24" s="273"/>
      <c r="G24" s="273"/>
      <c r="H24" s="273"/>
      <c r="I24" s="48">
        <v>19</v>
      </c>
      <c r="J24" s="80"/>
      <c r="K24" s="80"/>
    </row>
    <row r="25" spans="1:11" ht="30" customHeight="1">
      <c r="A25" s="274" t="s">
        <v>304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2014-04-23T05:39:58Z</cp:lastPrinted>
  <dcterms:created xsi:type="dcterms:W3CDTF">2008-10-17T11:51:54Z</dcterms:created>
  <dcterms:modified xsi:type="dcterms:W3CDTF">2014-07-16T12:57:29Z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