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<sst xmlns="http://schemas.openxmlformats.org/spreadsheetml/2006/main" count="397" uniqueCount="349">
  <si>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</si>
  <si>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</si>
  <si>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</si>
  <si>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</si>
  <si>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</si>
  <si>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</si>
  <si>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</si>
  <si>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</si>
  <si>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</si>
  <si>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</si>
  <si>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</si>
  <si>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</si>
  <si>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</si>
  <si>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</si>
  <si>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</si>
  <si>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</si>
  <si>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</si>
  <si>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</si>
  <si>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</si>
  <si>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</si>
  <si>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</si>
  <si>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</si>
  <si>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</si>
  <si>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</si>
  <si>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</si>
  <si>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</si>
  <si>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</si>
  <si>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</si>
  <si>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</si>
  <si>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</si>
  <si>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</si>
  <si>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</si>
  <si>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</si>
  <si>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</si>
  <si>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</si>
  <si>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</si>
  <si>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</si>
  <si>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</si>
  <si>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</si>
  <si>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</si>
  <si>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</si>
  <si>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</si>
  <si>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</si>
  <si>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</si>
  <si>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</si>
  <si>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</si>
  <si>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</si>
  <si>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</si>
  <si>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</si>
  <si>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</si>
  <si>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</si>
  <si>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</si>
  <si>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</si>
  <si>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</si>
  <si>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</si>
  <si>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</si>
  <si>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</si>
  <si>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</si>
  <si>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</si>
  <si>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</si>
  <si>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</si>
  <si>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</si>
  <si>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</si>
  <si>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</si>
  <si>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</si>
  <si>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</si>
  <si>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</si>
  <si>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</si>
  <si>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</si>
  <si>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</si>
  <si>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</si>
  <si>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</si>
  <si>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</si>
  <si>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</si>
  <si>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</si>
  <si>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</si>
  <si>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</si>
  <si>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</si>
  <si>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</si>
  <si>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</si>
  <si>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</si>
  <si>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</si>
  <si>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</si>
  <si>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</si>
  <si>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</si>
  <si>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</si>
  <si>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</si>
  <si>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</si>
  <si>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</si>
  <si>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</si>
  <si>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</si>
  <si>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</si>
  <si>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</si>
  <si>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</si>
  <si>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</si>
  <si>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</si>
  <si>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</si>
  <si>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</si>
  <si>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</si>
  <si>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</si>
  <si>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</si>
  <si>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</si>
  <si>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</si>
  <si>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</si>
  <si>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</si>
  <si>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</si>
  <si>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</si>
  <si>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</si>
  <si>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</si>
  <si>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</si>
  <si>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</si>
  <si>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</si>
  <si>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</si>
  <si>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</si>
  <si>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</si>
  <si>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</si>
  <si>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</si>
  <si>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</si>
  <si>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</si>
  <si>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</si>
  <si>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</si>
  <si>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</si>
  <si>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</si>
  <si>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</si>
  <si>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</si>
  <si>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</si>
  <si>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</si>
  <si>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</si>
  <si>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</si>
  <si>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</si>
  <si>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</si>
  <si>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</si>
  <si>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</si>
  <si>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</si>
  <si>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</si>
  <si>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</si>
  <si>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</si>
  <si>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</si>
  <si>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</si>
  <si>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</si>
  <si>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</si>
  <si>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</si>
  <si>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</si>
  <si>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</si>
  <si>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</si>
  <si>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</si>
  <si>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</si>
  <si>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</si>
  <si>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</si>
  <si>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</si>
  <si>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</si>
  <si>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</si>
  <si>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</si>
  <si>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</si>
  <si>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</si>
  <si>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</si>
  <si>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</si>
  <si>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</si>
  <si>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</si>
  <si>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</si>
  <si>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</si>
  <si>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</si>
  <si>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</si>
  <si>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</si>
  <si>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</si>
  <si>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</si>
  <si>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</si>
  <si>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</si>
  <si>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</si>
  <si>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</si>
  <si>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</si>
  <si>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</si>
  <si>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</si>
  <si>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</si>
  <si>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</si>
  <si>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</si>
  <si>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</si>
  <si>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</si>
  <si>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</si>
  <si>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</si>
  <si>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</si>
  <si>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</si>
  <si>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</si>
  <si>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</si>
  <si>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</si>
  <si>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</si>
  <si>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</si>
  <si>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</si>
  <si>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</si>
  <si>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</si>
  <si>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</si>
  <si>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</si>
  <si>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</si>
  <si>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</si>
  <si>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</si>
  <si>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</si>
  <si>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</si>
  <si>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</si>
  <si>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</si>
  <si>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</si>
  <si>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</si>
  <si>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</si>
  <si>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</si>
  <si>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</si>
  <si>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</si>
  <si>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</si>
  <si>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</si>
  <si>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</si>
  <si>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</si>
  <si>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</si>
  <si>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</si>
  <si>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</si>
  <si>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</si>
  <si>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</si>
  <si>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</si>
  <si>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</si>
  <si>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</si>
  <si>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</si>
  <si>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</si>
  <si>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</si>
  <si>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</si>
  <si>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</si>
  <si>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</si>
  <si>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</si>
  <si>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</si>
  <si>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</si>
  <si>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</si>
  <si>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</si>
  <si>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</si>
  <si>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</si>
  <si>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</si>
  <si>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</si>
  <si>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</si>
  <si>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</si>
  <si>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</si>
  <si>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</si>
  <si>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</si>
  <si>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</si>
  <si>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</si>
  <si>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</si>
  <si>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</si>
  <si>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</si>
  <si>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</si>
  <si>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</si>
  <si>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</si>
  <si>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</si>
  <si>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</si>
  <si>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</si>
  <si>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</si>
  <si>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</si>
  <si>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</si>
  <si>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</si>
  <si>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</si>
  <si>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</si>
  <si>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</si>
  <si>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</si>
  <si>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</si>
  <si>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</si>
  <si>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</si>
  <si>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</si>
  <si>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</si>
  <si>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</si>
  <si>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</si>
  <si>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</si>
  <si>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</si>
  <si>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</si>
  <si>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</si>
  <si>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</si>
  <si>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</si>
  <si>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</si>
  <si>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</si>
  <si>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</si>
  <si>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</si>
  <si>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</si>
  <si>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</si>
  <si>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</si>
  <si>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</si>
  <si>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</si>
  <si>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</si>
  <si>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</si>
  <si>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</si>
  <si>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</si>
  <si>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</si>
  <si>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</si>
  <si>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</si>
  <si>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</si>
  <si>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</si>
  <si>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</si>
  <si>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</si>
  <si>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</si>
  <si>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</si>
  <si>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</si>
  <si>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</si>
  <si>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</si>
  <si>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</si>
  <si>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</si>
  <si>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</si>
  <si>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</si>
  <si>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</si>
  <si>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</si>
  <si>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</si>
  <si>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</si>
  <si>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</si>
  <si>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</si>
  <si>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</si>
  <si>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</si>
  <si>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</si>
  <si>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</si>
  <si>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</si>
  <si>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</si>
  <si>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</si>
  <si>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</si>
  <si>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</si>
  <si>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</si>
  <si>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</si>
  <si>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</si>
  <si>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</si>
  <si>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</si>
  <si>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</si>
  <si>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</si>
  <si>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</si>
  <si>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</si>
  <si>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</si>
  <si>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</si>
  <si>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040008080</t>
  </si>
  <si>
    <t>15573308024</t>
  </si>
  <si>
    <t>OPATIJA</t>
  </si>
  <si>
    <t>MARŠALA TITA 198</t>
  </si>
  <si>
    <t>www.remisens.com</t>
  </si>
  <si>
    <t>PRIMORSKO GORANSKA ŽUPANIJA</t>
  </si>
  <si>
    <t>5510</t>
  </si>
  <si>
    <r>
      <t xml:space="preserve">Obveznik:    </t>
    </r>
    <r>
      <rPr>
        <b/>
        <u val="single"/>
        <sz val="10"/>
        <rFont val="Arial"/>
        <family val="2"/>
      </rPr>
      <t xml:space="preserve">LIBURNIA RIVIERA HOTELI d.d. </t>
    </r>
  </si>
  <si>
    <t>Prethodno razdoblje 31.12.2013.</t>
  </si>
  <si>
    <r>
      <t xml:space="preserve">Obveznik:   </t>
    </r>
    <r>
      <rPr>
        <b/>
        <u val="single"/>
        <sz val="10"/>
        <rFont val="Arial"/>
        <family val="2"/>
      </rPr>
      <t xml:space="preserve">LIBURNIA RIVIERA HOTELI d.d. </t>
    </r>
  </si>
  <si>
    <r>
      <t xml:space="preserve">Obveznik:   </t>
    </r>
    <r>
      <rPr>
        <b/>
        <u val="single"/>
        <sz val="10"/>
        <rFont val="Arial"/>
        <family val="2"/>
      </rPr>
      <t>LIBURNIA RIVIERA HOTELI d.d.</t>
    </r>
    <r>
      <rPr>
        <b/>
        <u val="single"/>
        <sz val="8"/>
        <rFont val="Arial"/>
        <family val="2"/>
      </rPr>
      <t xml:space="preserve"> </t>
    </r>
  </si>
  <si>
    <t xml:space="preserve">LIBURNIA RIVIERA HOTELI d.d. </t>
  </si>
  <si>
    <t>051 710-395</t>
  </si>
  <si>
    <t>051 710-404</t>
  </si>
  <si>
    <t>biserka.kamenar@remisens.com</t>
  </si>
  <si>
    <t>Kamenar Biserka</t>
  </si>
  <si>
    <r>
      <t xml:space="preserve">stanje na dan </t>
    </r>
    <r>
      <rPr>
        <b/>
        <u val="single"/>
        <sz val="10"/>
        <rFont val="Arial"/>
        <family val="2"/>
      </rPr>
      <t>30.06.2014.</t>
    </r>
  </si>
  <si>
    <r>
      <t xml:space="preserve">u razdoblju </t>
    </r>
    <r>
      <rPr>
        <b/>
        <u val="single"/>
        <sz val="10"/>
        <rFont val="Arial"/>
        <family val="2"/>
      </rPr>
      <t>01.01.2014.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30.06.2014.</t>
    </r>
  </si>
  <si>
    <r>
      <t xml:space="preserve">u razdoblju 01.01.2014. do </t>
    </r>
    <r>
      <rPr>
        <b/>
        <u val="single"/>
        <sz val="10"/>
        <rFont val="Arial"/>
        <family val="2"/>
      </rPr>
      <t>30.06.2014.</t>
    </r>
  </si>
  <si>
    <t>Cadum Giorgio</t>
  </si>
  <si>
    <t>contact@remisens.com</t>
  </si>
  <si>
    <t>HOTELI CAVTAT d.d.</t>
  </si>
  <si>
    <t>CAVTAT</t>
  </si>
  <si>
    <t>91951159924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</si>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</sst>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323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324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325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335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51410</v>
      </c>
      <c r="D14" s="149"/>
      <c r="E14" s="16"/>
      <c r="F14" s="145" t="s">
        <v>326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327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344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328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302</v>
      </c>
      <c r="D22" s="145"/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8</v>
      </c>
      <c r="D24" s="145" t="s">
        <v>329</v>
      </c>
      <c r="E24" s="153"/>
      <c r="F24" s="153"/>
      <c r="G24" s="154"/>
      <c r="H24" s="51" t="s">
        <v>261</v>
      </c>
      <c r="I24" s="122">
        <v>1024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348</v>
      </c>
      <c r="D26" s="25"/>
      <c r="E26" s="33"/>
      <c r="F26" s="24"/>
      <c r="G26" s="156" t="s">
        <v>263</v>
      </c>
      <c r="H26" s="142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 t="s">
        <v>345</v>
      </c>
      <c r="B30" s="165"/>
      <c r="C30" s="165"/>
      <c r="D30" s="166"/>
      <c r="E30" s="164" t="s">
        <v>346</v>
      </c>
      <c r="F30" s="165"/>
      <c r="G30" s="165"/>
      <c r="H30" s="133" t="s">
        <v>347</v>
      </c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268</v>
      </c>
      <c r="B46" s="174"/>
      <c r="C46" s="145" t="s">
        <v>339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4"/>
      <c r="C48" s="175" t="s">
        <v>336</v>
      </c>
      <c r="D48" s="176"/>
      <c r="E48" s="177"/>
      <c r="F48" s="16"/>
      <c r="G48" s="51" t="s">
        <v>271</v>
      </c>
      <c r="H48" s="175" t="s">
        <v>337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4"/>
      <c r="C50" s="186" t="s">
        <v>338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75" t="s">
        <v>343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273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34">
      <selection activeCell="N64" sqref="N64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332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1095371547</v>
      </c>
      <c r="K8" s="53">
        <f>K9+K16+K26+K35+K39</f>
        <v>1123517662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47591467</v>
      </c>
      <c r="K9" s="53">
        <f>SUM(K10:K15)</f>
        <v>40770529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791690</v>
      </c>
      <c r="K10" s="7">
        <v>672556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1185686</v>
      </c>
      <c r="K11" s="7">
        <v>953556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45571133</v>
      </c>
      <c r="K12" s="7">
        <v>39081459</v>
      </c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>
        <v>20000</v>
      </c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42958</v>
      </c>
      <c r="K14" s="7">
        <v>42958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1045529432</v>
      </c>
      <c r="K16" s="53">
        <f>SUM(K17:K25)</f>
        <v>1081320086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174457680</v>
      </c>
      <c r="K17" s="7">
        <v>174680173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784054164</v>
      </c>
      <c r="K18" s="7">
        <v>765267548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22272898</v>
      </c>
      <c r="K19" s="7">
        <v>16099928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50310974</v>
      </c>
      <c r="K20" s="7">
        <v>68727826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746472</v>
      </c>
      <c r="K22" s="7">
        <v>1147706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10197406</v>
      </c>
      <c r="K23" s="7">
        <v>51727392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3489838</v>
      </c>
      <c r="K24" s="7">
        <v>3669513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834645</v>
      </c>
      <c r="K26" s="53">
        <f>SUM(K27:K34)</f>
        <v>11044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/>
      <c r="K27" s="7"/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834645</v>
      </c>
      <c r="K31" s="7">
        <v>11044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1416003</v>
      </c>
      <c r="K39" s="7">
        <v>1416003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93736073</v>
      </c>
      <c r="K40" s="53">
        <f>K41+K49+K56+K64</f>
        <v>112592949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5081515</v>
      </c>
      <c r="K41" s="53">
        <f>SUM(K42:K48)</f>
        <v>6929341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4978403</v>
      </c>
      <c r="K42" s="7">
        <v>4342641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103112</v>
      </c>
      <c r="K45" s="7">
        <v>159801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>
        <v>2426899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11715643</v>
      </c>
      <c r="K49" s="53">
        <f>SUM(K50:K55)</f>
        <v>32746674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8820230</v>
      </c>
      <c r="K51" s="7">
        <v>29479404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95284</v>
      </c>
      <c r="K53" s="7">
        <v>88364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2679784</v>
      </c>
      <c r="K54" s="7">
        <v>2529691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120345</v>
      </c>
      <c r="K55" s="7">
        <v>649215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/>
      <c r="K62" s="7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4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76938915</v>
      </c>
      <c r="K64" s="7">
        <v>72916934</v>
      </c>
      <c r="N64" s="128"/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533651</v>
      </c>
      <c r="K65" s="7">
        <v>1985550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1189641271</v>
      </c>
      <c r="K66" s="53">
        <f>K7+K8+K40+K65</f>
        <v>1238096161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4452613</v>
      </c>
      <c r="K67" s="8">
        <v>4452613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930764818</v>
      </c>
      <c r="K69" s="54">
        <f>K70+K71+K72+K78+K79+K82+K85</f>
        <v>914389382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968451200</v>
      </c>
      <c r="K70" s="7">
        <v>865553260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0</v>
      </c>
      <c r="K72" s="53">
        <f>K73+K74-K75+K76+K77</f>
        <v>45211175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/>
      <c r="K73" s="7">
        <v>43277663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>
        <v>1933512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656646</v>
      </c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-66763063</v>
      </c>
      <c r="K79" s="53">
        <f>K80-K81</f>
        <v>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66763063</v>
      </c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15606030</v>
      </c>
      <c r="K82" s="53">
        <f>K83-K84</f>
        <v>-7768880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15606030</v>
      </c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7768880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12814005</v>
      </c>
      <c r="K85" s="7">
        <v>11393827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30115983</v>
      </c>
      <c r="K86" s="53">
        <v>21573386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14247652</v>
      </c>
      <c r="K87" s="7">
        <v>5705056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15868331</v>
      </c>
      <c r="K89" s="7">
        <v>15868331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164462938</v>
      </c>
      <c r="K90" s="53">
        <f>SUM(K91:K99)</f>
        <v>162220356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164462938</v>
      </c>
      <c r="K93" s="7">
        <v>162220356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61536928</v>
      </c>
      <c r="K100" s="53">
        <f>SUM(K101:K112)</f>
        <v>137920251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25577060</v>
      </c>
      <c r="K103" s="7">
        <v>71708307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5731213</v>
      </c>
      <c r="K104" s="7">
        <v>29330599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12922149</v>
      </c>
      <c r="K105" s="7">
        <v>22697861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8301703</v>
      </c>
      <c r="K108" s="7">
        <v>5541572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4769479</v>
      </c>
      <c r="K109" s="7">
        <v>6278522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4235324</v>
      </c>
      <c r="K112" s="7">
        <v>2363390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2760604</v>
      </c>
      <c r="K113" s="7">
        <v>1992786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1189641271</v>
      </c>
      <c r="K114" s="53">
        <f>K69+K86+K90+K100+K113</f>
        <v>1238096161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4452613</v>
      </c>
      <c r="K115" s="8">
        <v>4452613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917950813</v>
      </c>
      <c r="K118" s="7">
        <v>902995555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12814005</v>
      </c>
      <c r="K119" s="8">
        <v>11393827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22" sqref="L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111615209</v>
      </c>
      <c r="K7" s="54">
        <f>SUM(K8:K9)</f>
        <v>64581933</v>
      </c>
      <c r="L7" s="54">
        <f>SUM(L8:L9)</f>
        <v>118572750</v>
      </c>
      <c r="M7" s="54">
        <f>SUM(M8:M9)</f>
        <v>93877537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79482239</v>
      </c>
      <c r="K8" s="7">
        <v>63464173</v>
      </c>
      <c r="L8" s="7">
        <f>106543179-10726</f>
        <v>106532453</v>
      </c>
      <c r="M8" s="7">
        <f>92162149-10726</f>
        <v>92151423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32132970</v>
      </c>
      <c r="K9" s="7">
        <v>1117760</v>
      </c>
      <c r="L9" s="7">
        <f>12150714-19698-90719</f>
        <v>12040297</v>
      </c>
      <c r="M9" s="7">
        <f>1745812-19698</f>
        <v>1726114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122877645</v>
      </c>
      <c r="K10" s="53">
        <f>K11+K12+K16+K20+K21+K22+K25+K26</f>
        <v>60138513</v>
      </c>
      <c r="L10" s="53">
        <f>L11+L12+L16+L20+L21+L22+L25+L26</f>
        <v>122207453</v>
      </c>
      <c r="M10" s="53">
        <f>M11+M12+M16+M20+M21+M22+M25+M26</f>
        <v>76439929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27126449</v>
      </c>
      <c r="K12" s="53">
        <f>SUM(K13:K15)</f>
        <v>18797991</v>
      </c>
      <c r="L12" s="53">
        <f>SUM(L13:L15)</f>
        <v>34035128</v>
      </c>
      <c r="M12" s="53">
        <f>SUM(M13:M15)</f>
        <v>26107585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9749672</v>
      </c>
      <c r="K13" s="7">
        <v>7577033</v>
      </c>
      <c r="L13" s="7">
        <v>13768370</v>
      </c>
      <c r="M13" s="7">
        <v>11603804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129112</v>
      </c>
      <c r="K14" s="7">
        <v>98027</v>
      </c>
      <c r="L14" s="7">
        <v>134084</v>
      </c>
      <c r="M14" s="7">
        <v>110497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17247665</v>
      </c>
      <c r="K15" s="7">
        <v>11122931</v>
      </c>
      <c r="L15" s="7">
        <v>20132674</v>
      </c>
      <c r="M15" s="7">
        <v>14393284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33768146</v>
      </c>
      <c r="K16" s="53">
        <f>SUM(K17:K19)</f>
        <v>19808893</v>
      </c>
      <c r="L16" s="53">
        <f>SUM(L17:L19)</f>
        <v>39930497</v>
      </c>
      <c r="M16" s="53">
        <f>SUM(M17:M19)</f>
        <v>23757178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22189561</v>
      </c>
      <c r="K17" s="7">
        <v>13838594</v>
      </c>
      <c r="L17" s="7">
        <v>25020724</v>
      </c>
      <c r="M17" s="7">
        <v>14831749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7173362</v>
      </c>
      <c r="K18" s="7">
        <v>3397897</v>
      </c>
      <c r="L18" s="7">
        <v>9299647</v>
      </c>
      <c r="M18" s="7">
        <v>5471808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4405223</v>
      </c>
      <c r="K19" s="7">
        <v>2572402</v>
      </c>
      <c r="L19" s="7">
        <v>5610126</v>
      </c>
      <c r="M19" s="7">
        <v>3453621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29362087</v>
      </c>
      <c r="K20" s="7">
        <v>14686593</v>
      </c>
      <c r="L20" s="7">
        <v>36737216</v>
      </c>
      <c r="M20" s="7">
        <v>18553939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17182954</v>
      </c>
      <c r="K21" s="7">
        <v>6447779</v>
      </c>
      <c r="L21" s="7">
        <f>10089336-19698-10726-90719</f>
        <v>9968193</v>
      </c>
      <c r="M21" s="7">
        <f>6634126-10726-19698</f>
        <v>6603702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438009</v>
      </c>
      <c r="K22" s="53">
        <f>SUM(K23:K24)</f>
        <v>397257</v>
      </c>
      <c r="L22" s="53">
        <f>SUM(L23:L24)</f>
        <v>111892</v>
      </c>
      <c r="M22" s="53">
        <f>SUM(M23:M24)</f>
        <v>-7002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438009</v>
      </c>
      <c r="K24" s="7">
        <v>397257</v>
      </c>
      <c r="L24" s="7">
        <v>111892</v>
      </c>
      <c r="M24" s="7">
        <v>-7002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15000000</v>
      </c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>
        <v>1424527</v>
      </c>
      <c r="M26" s="7">
        <v>1424527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1521289</v>
      </c>
      <c r="K27" s="53">
        <f>SUM(K28:K32)</f>
        <v>644778</v>
      </c>
      <c r="L27" s="53">
        <f>SUM(L28:L32)</f>
        <v>389819</v>
      </c>
      <c r="M27" s="53">
        <f>SUM(M28:M32)</f>
        <v>92882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1521289</v>
      </c>
      <c r="K29" s="7">
        <v>644778</v>
      </c>
      <c r="L29" s="7">
        <v>389819</v>
      </c>
      <c r="M29" s="7">
        <v>92882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1286370</v>
      </c>
      <c r="K33" s="53">
        <f>SUM(K34:K37)</f>
        <v>662722</v>
      </c>
      <c r="L33" s="53">
        <f>SUM(L34:L37)</f>
        <v>4577542</v>
      </c>
      <c r="M33" s="53">
        <f>SUM(M34:M37)</f>
        <v>2326198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1286370</v>
      </c>
      <c r="K35" s="7">
        <v>662722</v>
      </c>
      <c r="L35" s="7">
        <v>4577542</v>
      </c>
      <c r="M35" s="7">
        <v>2326198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113136498</v>
      </c>
      <c r="K42" s="53">
        <f>K7+K27+K38+K40</f>
        <v>65226711</v>
      </c>
      <c r="L42" s="53">
        <f>L7+L27+L38+L40</f>
        <v>118962569</v>
      </c>
      <c r="M42" s="53">
        <f>M7+M27+M38+M40</f>
        <v>93970419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124164015</v>
      </c>
      <c r="K43" s="53">
        <f>K10+K33+K39+K41</f>
        <v>60801235</v>
      </c>
      <c r="L43" s="53">
        <f>L10+L33+L39+L41</f>
        <v>126784995</v>
      </c>
      <c r="M43" s="53">
        <f>M10+M33+M39+M41</f>
        <v>78766127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-11027517</v>
      </c>
      <c r="K44" s="53">
        <f>K42-K43</f>
        <v>4425476</v>
      </c>
      <c r="L44" s="53">
        <f>L42-L43</f>
        <v>-7822426</v>
      </c>
      <c r="M44" s="53">
        <f>M42-M43</f>
        <v>15204292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4425476</v>
      </c>
      <c r="L45" s="53">
        <f>IF(L42&gt;L43,L42-L43,0)</f>
        <v>0</v>
      </c>
      <c r="M45" s="53">
        <f>IF(M42&gt;M43,M42-M43,0)</f>
        <v>15204292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11027517</v>
      </c>
      <c r="K46" s="53">
        <f>IF(K43&gt;K42,K43-K42,0)</f>
        <v>0</v>
      </c>
      <c r="L46" s="53">
        <f>IF(L43&gt;L42,L43-L42,0)</f>
        <v>7822426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-11027517</v>
      </c>
      <c r="K48" s="53">
        <f>K44-K47</f>
        <v>4425476</v>
      </c>
      <c r="L48" s="53">
        <f>L44-L47</f>
        <v>-7822426</v>
      </c>
      <c r="M48" s="53">
        <f>M44-M47</f>
        <v>15204292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4425476</v>
      </c>
      <c r="L49" s="53">
        <f>IF(L48&gt;0,L48,0)</f>
        <v>0</v>
      </c>
      <c r="M49" s="53">
        <f>IF(M48&gt;0,M48,0)</f>
        <v>15204292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11027517</v>
      </c>
      <c r="K50" s="61">
        <f>IF(K48&lt;0,-K48,0)</f>
        <v>0</v>
      </c>
      <c r="L50" s="61">
        <f>IF(L48&lt;0,-L48,0)</f>
        <v>7822426</v>
      </c>
      <c r="M50" s="61">
        <f>IF(M48&lt;0,-M48,0)</f>
        <v>0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f>J48</f>
        <v>-11027517</v>
      </c>
      <c r="K56" s="6">
        <f>K48</f>
        <v>4425476</v>
      </c>
      <c r="L56" s="6">
        <f>L48</f>
        <v>-7822426</v>
      </c>
      <c r="M56" s="6">
        <f>M48</f>
        <v>15204292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-11027517</v>
      </c>
      <c r="K67" s="61">
        <f>K56+K66</f>
        <v>4425476</v>
      </c>
      <c r="L67" s="61">
        <f>L56+L66</f>
        <v>-7822426</v>
      </c>
      <c r="M67" s="61">
        <f>M56+M66</f>
        <v>15204292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19">
      <selection activeCell="M44" sqref="M44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140625" style="52" customWidth="1"/>
    <col min="13" max="13" width="9.28125" style="52" bestFit="1" customWidth="1"/>
    <col min="14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334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-11027517</v>
      </c>
      <c r="K7" s="7">
        <v>-7822426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29362087</v>
      </c>
      <c r="K8" s="7">
        <v>36737216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8319199</v>
      </c>
      <c r="K9" s="7">
        <v>27638909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26653769</v>
      </c>
      <c r="K13" s="53">
        <f>SUM(K7:K12)</f>
        <v>56553699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3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11028990</v>
      </c>
      <c r="K15" s="7">
        <v>15601767</v>
      </c>
      <c r="M15" s="128"/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1695513</v>
      </c>
      <c r="K16" s="7">
        <v>4067433</v>
      </c>
    </row>
    <row r="17" spans="1:13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3242084</v>
      </c>
      <c r="K17" s="7">
        <v>4404291</v>
      </c>
      <c r="M17" s="128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15966587</v>
      </c>
      <c r="K18" s="53">
        <f>SUM(K14:K17)</f>
        <v>24073491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10687182</v>
      </c>
      <c r="K19" s="53">
        <f>IF(K13&gt;K18,K13-K18,0)</f>
        <v>32480208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35000000</v>
      </c>
      <c r="K22" s="7">
        <v>881829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1443694</v>
      </c>
      <c r="K24" s="7">
        <v>307491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36443694</v>
      </c>
      <c r="K27" s="53">
        <v>1189320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35884061</v>
      </c>
      <c r="K28" s="7">
        <v>77073951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35884061</v>
      </c>
      <c r="K31" s="53">
        <f>SUM(K28:K30)</f>
        <v>77073951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559633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75884631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>
        <v>64539719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0</v>
      </c>
      <c r="K38" s="53">
        <f>SUM(K35:K37)</f>
        <v>64539719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8855002</v>
      </c>
      <c r="K39" s="7">
        <v>20750897</v>
      </c>
    </row>
    <row r="40" spans="1:15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  <c r="O40" s="128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8855002</v>
      </c>
      <c r="K44" s="53">
        <f>SUM(K39:K43)</f>
        <v>20750897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43788822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8855002</v>
      </c>
      <c r="K46" s="64">
        <f>IF(K44&gt;K38,K44-K38,0)</f>
        <v>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2391813</v>
      </c>
      <c r="K47" s="53">
        <f>IF(K19-K20+K32-K33+K45-K46&gt;0,K19-K20+K32-K33+K45-K46,0)</f>
        <v>384399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64">
        <v>4405380</v>
      </c>
    </row>
    <row r="49" spans="1:14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62621332</v>
      </c>
      <c r="K49" s="7">
        <v>76938915</v>
      </c>
      <c r="M49" s="128"/>
      <c r="N49" s="128"/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2391813</v>
      </c>
      <c r="K50" s="7"/>
    </row>
    <row r="51" spans="1:14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>
        <v>4020981</v>
      </c>
      <c r="N51" s="128"/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65013145</v>
      </c>
      <c r="K52" s="61">
        <f>K49+K50-K51</f>
        <v>72917934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25" zoomScalePageLayoutView="0" workbookViewId="0" topLeftCell="A1">
      <selection activeCell="M3" sqref="M3:M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2" width="10.140625" style="76" bestFit="1" customWidth="1"/>
    <col min="13" max="13" width="10.00390625" style="76" bestFit="1" customWidth="1"/>
    <col min="14" max="14" width="10.7109375" style="76" bestFit="1" customWidth="1"/>
    <col min="15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41640</v>
      </c>
      <c r="F2" s="43" t="s">
        <v>250</v>
      </c>
      <c r="G2" s="271">
        <v>41820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968451200</v>
      </c>
      <c r="K5" s="45">
        <v>865553260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/>
      <c r="K7" s="46">
        <v>45211175</v>
      </c>
    </row>
    <row r="8" spans="1:12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-66470588</v>
      </c>
      <c r="K8" s="46"/>
      <c r="L8" s="129"/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-11027517</v>
      </c>
      <c r="K9" s="46">
        <v>-7822426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>
        <v>562320</v>
      </c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4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891515415</v>
      </c>
      <c r="K14" s="79">
        <f>SUM(K5:K13)</f>
        <v>902942009</v>
      </c>
      <c r="N14" s="129"/>
    </row>
    <row r="15" spans="1:14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  <c r="N15" s="129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4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  <c r="N18" s="129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2014-07-16T11:57:44Z</cp:lastPrinted>
  <dcterms:created xsi:type="dcterms:W3CDTF">2008-10-17T11:51:54Z</dcterms:created>
  <dcterms:modified xsi:type="dcterms:W3CDTF">2014-07-16T12:46:33Z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