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<sst xmlns="http://schemas.openxmlformats.org/spreadsheetml/2006/main" count="397" uniqueCount="348">
  <si>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</si>
  <si>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</si>
  <si>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</si>
  <si>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</si>
  <si>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</si>
  <si>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</si>
  <si>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</si>
  <si>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</si>
  <si>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</si>
  <si>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</si>
  <si>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</si>
  <si>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</si>
  <si>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</si>
  <si>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</si>
  <si>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</si>
  <si>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</si>
  <si>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</si>
  <si>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</si>
  <si>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</si>
  <si>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</si>
  <si>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</si>
  <si>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</si>
  <si>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</si>
  <si>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</si>
  <si>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</si>
  <si>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</si>
  <si>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</si>
  <si>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</si>
  <si>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</si>
  <si>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</si>
  <si>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</si>
  <si>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</si>
  <si>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</si>
  <si>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</si>
  <si>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</si>
  <si>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</si>
  <si>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</si>
  <si>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</si>
  <si>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</si>
  <si>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</si>
  <si>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</si>
  <si>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</si>
  <si>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</si>
  <si>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</si>
  <si>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</si>
  <si>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</si>
  <si>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</si>
  <si>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</si>
  <si>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</si>
  <si>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</si>
  <si>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</si>
  <si>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</si>
  <si>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</si>
  <si>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</si>
  <si>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</si>
  <si>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</si>
  <si>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</si>
  <si>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</si>
  <si>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</si>
  <si>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</si>
  <si>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</si>
  <si>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</si>
  <si>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</si>
  <si>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</si>
  <si>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</si>
  <si>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</si>
  <si>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</si>
  <si>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</si>
  <si>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</si>
  <si>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</si>
  <si>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</si>
  <si>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</si>
  <si>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</si>
  <si>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</si>
  <si>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</si>
  <si>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</si>
  <si>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</si>
  <si>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</si>
  <si>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</si>
  <si>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</si>
  <si>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</si>
  <si>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</si>
  <si>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</si>
  <si>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</si>
  <si>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</si>
  <si>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</si>
  <si>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</si>
  <si>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</si>
  <si>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</si>
  <si>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</si>
  <si>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</si>
  <si>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</si>
  <si>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</si>
  <si>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</si>
  <si>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</si>
  <si>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</si>
  <si>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</si>
  <si>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</si>
  <si>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</si>
  <si>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</si>
  <si>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</si>
  <si>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</si>
  <si>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</si>
  <si>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</si>
  <si>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</si>
  <si>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</si>
  <si>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</si>
  <si>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</si>
  <si>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</si>
  <si>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</si>
  <si>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</si>
  <si>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</si>
  <si>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</si>
  <si>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</si>
  <si>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</si>
  <si>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</si>
  <si>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</si>
  <si>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</si>
  <si>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</si>
  <si>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</si>
  <si>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</si>
  <si>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</si>
  <si>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</si>
  <si>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</si>
  <si>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</si>
  <si>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</si>
  <si>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</si>
  <si>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</si>
  <si>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</si>
  <si>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</si>
  <si>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</si>
  <si>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</si>
  <si>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</si>
  <si>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</si>
  <si>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</si>
  <si>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</si>
  <si>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</si>
  <si>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</si>
  <si>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</si>
  <si>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</si>
  <si>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</si>
  <si>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</si>
  <si>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</si>
  <si>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</si>
  <si>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</si>
  <si>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</si>
  <si>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</si>
  <si>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</si>
  <si>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</si>
  <si>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</si>
  <si>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</si>
  <si>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</si>
  <si>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</si>
  <si>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</si>
  <si>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</si>
  <si>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</si>
  <si>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</si>
  <si>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</si>
  <si>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</si>
  <si>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</si>
  <si>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</si>
  <si>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</si>
  <si>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</si>
  <si>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</si>
  <si>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</si>
  <si>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</si>
  <si>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</si>
  <si>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</si>
  <si>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</si>
  <si>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</si>
  <si>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</si>
  <si>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</si>
  <si>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</si>
  <si>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</si>
  <si>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</si>
  <si>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</si>
  <si>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</si>
  <si>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</si>
  <si>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</si>
  <si>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</si>
  <si>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</si>
  <si>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</si>
  <si>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</si>
  <si>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</si>
  <si>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</si>
  <si>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</si>
  <si>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</si>
  <si>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</si>
  <si>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</si>
  <si>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</si>
  <si>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</si>
  <si>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</si>
  <si>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</si>
  <si>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</si>
  <si>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</si>
  <si>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</si>
  <si>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</si>
  <si>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</si>
  <si>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</si>
  <si>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</si>
  <si>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</si>
  <si>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</si>
  <si>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</si>
  <si>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</si>
  <si>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</si>
  <si>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</si>
  <si>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</si>
  <si>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</si>
  <si>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</si>
  <si>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</si>
  <si>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</si>
  <si>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</si>
  <si>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</si>
  <si>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</si>
  <si>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</si>
  <si>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</si>
  <si>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</si>
  <si>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</si>
  <si>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</si>
  <si>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</si>
  <si>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</si>
  <si>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</si>
  <si>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</si>
  <si>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</si>
  <si>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</si>
  <si>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</si>
  <si>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</si>
  <si>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</si>
  <si>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</si>
  <si>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</si>
  <si>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</si>
  <si>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</si>
  <si>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</si>
  <si>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</si>
  <si>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</si>
  <si>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</si>
  <si>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</si>
  <si>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</si>
  <si>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</si>
  <si>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</si>
  <si>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</si>
  <si>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</si>
  <si>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</si>
  <si>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</si>
  <si>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</si>
  <si>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</si>
  <si>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</si>
  <si>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</si>
  <si>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</si>
  <si>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</si>
  <si>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</si>
  <si>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</si>
  <si>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</si>
  <si>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</si>
  <si>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</si>
  <si>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</si>
  <si>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</si>
  <si>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</si>
  <si>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</si>
  <si>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</si>
  <si>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</si>
  <si>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</si>
  <si>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</si>
  <si>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</si>
  <si>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</si>
  <si>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</si>
  <si>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</si>
  <si>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</si>
  <si>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</si>
  <si>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</si>
  <si>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</si>
  <si>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</si>
  <si>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</si>
  <si>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</si>
  <si>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</si>
  <si>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</si>
  <si>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</si>
  <si>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</si>
  <si>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</si>
  <si>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</si>
  <si>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</si>
  <si>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</si>
  <si>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</si>
  <si>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</si>
  <si>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</si>
  <si>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</si>
  <si>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</si>
  <si>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</si>
  <si>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</si>
  <si>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</si>
  <si>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</si>
  <si>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</si>
  <si>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</si>
  <si>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</si>
  <si>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</si>
  <si>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</si>
  <si>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</si>
  <si>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</si>
  <si>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</si>
  <si>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</si>
  <si>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</si>
  <si>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</si>
  <si>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</si>
  <si>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</si>
  <si>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</si>
  <si>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</si>
  <si>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</si>
  <si>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</si>
  <si>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</si>
  <si>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</si>
  <si>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</si>
  <si>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</si>
  <si>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</si>
  <si>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</si>
  <si>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</si>
  <si>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</si>
  <si>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</si>
  <si>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</si>
  <si>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</si>
  <si>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</si>
  <si>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</si>
  <si>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</si>
  <si>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</si>
  <si>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</si>
  <si>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03166619</t>
  </si>
  <si>
    <t>040008080</t>
  </si>
  <si>
    <t>015573308024</t>
  </si>
  <si>
    <t>LIBURNIA RIVIERA HOTELI d.d. OPATIJA</t>
  </si>
  <si>
    <t>OPATIJA</t>
  </si>
  <si>
    <t>MARŠALA TITA 198</t>
  </si>
  <si>
    <t>liburnia@liburnia.hr</t>
  </si>
  <si>
    <t>www.liburnia.hr</t>
  </si>
  <si>
    <t>Opatija</t>
  </si>
  <si>
    <t>PRIMORSKO GORANSKA ŽUPANIJA</t>
  </si>
  <si>
    <t>NE</t>
  </si>
  <si>
    <t>5510</t>
  </si>
  <si>
    <t>Tancabel Loredana</t>
  </si>
  <si>
    <t>051710353</t>
  </si>
  <si>
    <t>051710404</t>
  </si>
  <si>
    <t>loredana.tancabel@liburnia.hr</t>
  </si>
  <si>
    <t>Obveznik: LIBURNIA RIVIERA HOTELI d.d. OPATIJA</t>
  </si>
  <si>
    <t>Obveznik:   LBURNIA RIVIERA HOTELI d.d. OPATIJA</t>
  </si>
  <si>
    <t>Prethodno razdoblje 31.12.2010.</t>
  </si>
  <si>
    <t>30.09.2011.</t>
  </si>
  <si>
    <r>
      <t xml:space="preserve">u razdoblju </t>
    </r>
    <r>
      <rPr>
        <b/>
        <u val="single"/>
        <sz val="10"/>
        <rFont val="Arial"/>
        <family val="2"/>
      </rPr>
      <t>01.01.2011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30.09.2011</t>
    </r>
    <r>
      <rPr>
        <b/>
        <sz val="10"/>
        <rFont val="Arial"/>
        <family val="2"/>
      </rPr>
      <t>.</t>
    </r>
  </si>
  <si>
    <r>
      <rPr>
        <b/>
        <sz val="10"/>
        <rFont val="Arial"/>
        <family val="2"/>
      </rPr>
      <t>u razdoblju</t>
    </r>
    <r>
      <rPr>
        <b/>
        <u val="single"/>
        <sz val="10"/>
        <rFont val="Arial"/>
        <family val="2"/>
      </rPr>
      <t xml:space="preserve"> 01.01.2011. </t>
    </r>
    <r>
      <rPr>
        <b/>
        <sz val="10"/>
        <rFont val="Arial"/>
        <family val="2"/>
      </rPr>
      <t>do</t>
    </r>
    <r>
      <rPr>
        <b/>
        <u val="single"/>
        <sz val="10"/>
        <rFont val="Arial"/>
        <family val="2"/>
      </rPr>
      <t xml:space="preserve"> 30.09.2011.</t>
    </r>
  </si>
  <si>
    <t>stanje na dan 30.09.2011.</t>
  </si>
  <si>
    <t>Šehanović Igor, Ferlan Robert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</si>
</sst>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14" fontId="7" fillId="0" borderId="28" xfId="56" applyNumberFormat="1" applyFont="1" applyFill="1" applyBorder="1" applyAlignment="1" applyProtection="1">
      <alignment horizontal="center" vertical="center"/>
      <protection hidden="1" locked="0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hr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hyperlink" Target="mailto:loredana.tancabel@libur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343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51410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302</v>
      </c>
      <c r="D22" s="143" t="s">
        <v>332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8</v>
      </c>
      <c r="D24" s="143" t="s">
        <v>333</v>
      </c>
      <c r="E24" s="151"/>
      <c r="F24" s="151"/>
      <c r="G24" s="152"/>
      <c r="H24" s="51" t="s">
        <v>261</v>
      </c>
      <c r="I24" s="122">
        <v>820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334</v>
      </c>
      <c r="D26" s="25"/>
      <c r="E26" s="33"/>
      <c r="F26" s="24"/>
      <c r="G26" s="154" t="s">
        <v>263</v>
      </c>
      <c r="H26" s="140"/>
      <c r="I26" s="124" t="s">
        <v>335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347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hr"/>
    <hyperlink ref="C20" r:id="rId2" display="www.liburnia.hr"/>
    <hyperlink ref="C50" r:id="rId3" display="loredana.tancabel@liburni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A1" sqref="A1:IV16384"/>
    </sheetView>
  </sheetViews>
  <sheetFormatPr defaultColWidth="9.140625" defaultRowHeight="12.75"/>
  <cols>
    <col min="1" max="7" width="9.140625" style="52" customWidth="1"/>
    <col min="8" max="8" width="8.421875" style="52" customWidth="1"/>
    <col min="9" max="9" width="9.140625" style="52" customWidth="1"/>
    <col min="10" max="10" width="11.140625" style="52" bestFit="1" customWidth="1"/>
    <col min="11" max="11" width="10.8515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>
      <c r="A3" s="230" t="s">
        <v>340</v>
      </c>
      <c r="B3" s="231"/>
      <c r="C3" s="231"/>
      <c r="D3" s="231"/>
      <c r="E3" s="231"/>
      <c r="F3" s="231"/>
      <c r="G3" s="231"/>
      <c r="H3" s="231"/>
      <c r="I3" s="231"/>
      <c r="J3" s="231"/>
      <c r="K3" s="232"/>
    </row>
    <row r="4" spans="1:11" ht="33.75">
      <c r="A4" s="233" t="s">
        <v>59</v>
      </c>
      <c r="B4" s="234"/>
      <c r="C4" s="234"/>
      <c r="D4" s="234"/>
      <c r="E4" s="234"/>
      <c r="F4" s="234"/>
      <c r="G4" s="234"/>
      <c r="H4" s="235"/>
      <c r="I4" s="58" t="s">
        <v>278</v>
      </c>
      <c r="J4" s="59" t="s">
        <v>342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962446570</v>
      </c>
      <c r="K8" s="53">
        <f>K9+K16+K26+K35+K39</f>
        <v>941126288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1254431</v>
      </c>
      <c r="K9" s="53">
        <v>1917587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391246</v>
      </c>
      <c r="K10" s="7">
        <v>534283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729657</v>
      </c>
      <c r="K11" s="7">
        <v>930645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133528</v>
      </c>
      <c r="K14" s="7">
        <v>452658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957716671</v>
      </c>
      <c r="K16" s="53">
        <f>SUM(K17:K25)</f>
        <v>935733233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113140696</v>
      </c>
      <c r="K17" s="7">
        <v>113140696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774528336</v>
      </c>
      <c r="K18" s="7">
        <v>760607128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24672992</v>
      </c>
      <c r="K19" s="7">
        <v>22609214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41334468</v>
      </c>
      <c r="K20" s="7">
        <v>36380525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7887</v>
      </c>
      <c r="K22" s="7">
        <v>78302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2088558</v>
      </c>
      <c r="K23" s="7">
        <v>973634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1943734</v>
      </c>
      <c r="K24" s="7">
        <v>1943734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617980</v>
      </c>
      <c r="K26" s="53">
        <f>SUM(K27:K34)</f>
        <v>617980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/>
      <c r="K27" s="7"/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617980</v>
      </c>
      <c r="K31" s="7">
        <v>617980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913484</v>
      </c>
      <c r="K35" s="53">
        <f>SUM(K36:K38)</f>
        <v>913484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913484</v>
      </c>
      <c r="K38" s="7">
        <v>913484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1944004</v>
      </c>
      <c r="K39" s="7">
        <v>1944004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58624038</v>
      </c>
      <c r="K40" s="53">
        <f>K41+K49+K56+K64</f>
        <v>100903965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1296547</v>
      </c>
      <c r="K41" s="53">
        <f>SUM(K42:K48)</f>
        <v>1999917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1158733</v>
      </c>
      <c r="K42" s="7">
        <v>1368658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137814</v>
      </c>
      <c r="K45" s="7">
        <v>93087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>
        <v>538172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9146331</v>
      </c>
      <c r="K49" s="53">
        <f>SUM(K50:K55)</f>
        <v>21247980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8408826</v>
      </c>
      <c r="K51" s="7">
        <v>20515384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19667</v>
      </c>
      <c r="K53" s="7">
        <v>56146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698123</v>
      </c>
      <c r="K54" s="7">
        <v>676450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19715</v>
      </c>
      <c r="K55" s="7"/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473600</v>
      </c>
      <c r="K56" s="53">
        <f>SUM(K57:K63)</f>
        <v>114944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/>
      <c r="K62" s="7"/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473600</v>
      </c>
      <c r="K63" s="7">
        <v>114944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47707560</v>
      </c>
      <c r="K64" s="7">
        <v>77541124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461069</v>
      </c>
      <c r="K65" s="7">
        <v>433679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1021531677</v>
      </c>
      <c r="K66" s="53">
        <f>K7+K8+K40+K65</f>
        <v>1042463932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4452613</v>
      </c>
      <c r="K67" s="8">
        <v>4452613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882115073</v>
      </c>
      <c r="K69" s="54">
        <f>K70+K71+K72+K78+K79+K82+K85</f>
        <v>911581274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968451200</v>
      </c>
      <c r="K70" s="7">
        <v>968451200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442380</v>
      </c>
      <c r="K71" s="7">
        <v>442380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0</v>
      </c>
      <c r="K72" s="53">
        <f>K73+K74-K75+K76+K77</f>
        <v>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/>
      <c r="K73" s="7"/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/>
      <c r="K74" s="7"/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/>
      <c r="K75" s="7"/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-38572516</v>
      </c>
      <c r="K79" s="53">
        <f>K80-K81</f>
        <v>-86778507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38572516</v>
      </c>
      <c r="K81" s="7">
        <v>86778507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-48205991</v>
      </c>
      <c r="K82" s="53">
        <f>K83-K84</f>
        <v>29466201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>
        <v>29466201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48205991</v>
      </c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26398559</v>
      </c>
      <c r="K86" s="53">
        <f>SUM(K87:K89)</f>
        <v>23043295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11995737</v>
      </c>
      <c r="K87" s="7">
        <v>10022582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14402822</v>
      </c>
      <c r="K89" s="7">
        <v>13020713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70856203</v>
      </c>
      <c r="K90" s="53">
        <f>SUM(K91:K99)</f>
        <v>70856203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70856203</v>
      </c>
      <c r="K92" s="7">
        <v>70856203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/>
      <c r="K93" s="7"/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37230926</v>
      </c>
      <c r="K100" s="53">
        <f>SUM(K101:K112)</f>
        <v>33309592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18467306</v>
      </c>
      <c r="K103" s="7">
        <v>3356424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1760010</v>
      </c>
      <c r="K104" s="7">
        <v>5060802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8456978</v>
      </c>
      <c r="K105" s="7">
        <v>14237250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/>
      <c r="K106" s="7"/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4456663</v>
      </c>
      <c r="K108" s="7">
        <v>5025499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2373720</v>
      </c>
      <c r="K109" s="7">
        <v>3751016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1716249</v>
      </c>
      <c r="K112" s="7">
        <v>1878601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4930916</v>
      </c>
      <c r="K113" s="7">
        <v>3673568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1021531677</v>
      </c>
      <c r="K114" s="53">
        <f>K69+K86+K90+K100+K113</f>
        <v>1042463932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4452613</v>
      </c>
      <c r="K115" s="8">
        <v>4452613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7:K67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37">
      <selection activeCell="P35" sqref="P3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6" t="s">
        <v>344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 customHeight="1">
      <c r="A3" s="250" t="s">
        <v>341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23.25">
      <c r="A4" s="251" t="s">
        <v>59</v>
      </c>
      <c r="B4" s="251"/>
      <c r="C4" s="251"/>
      <c r="D4" s="251"/>
      <c r="E4" s="251"/>
      <c r="F4" s="251"/>
      <c r="G4" s="251"/>
      <c r="H4" s="251"/>
      <c r="I4" s="58" t="s">
        <v>279</v>
      </c>
      <c r="J4" s="252" t="s">
        <v>319</v>
      </c>
      <c r="K4" s="252"/>
      <c r="L4" s="252" t="s">
        <v>320</v>
      </c>
      <c r="M4" s="252"/>
    </row>
    <row r="5" spans="1:13" ht="22.5">
      <c r="A5" s="251"/>
      <c r="B5" s="251"/>
      <c r="C5" s="251"/>
      <c r="D5" s="251"/>
      <c r="E5" s="251"/>
      <c r="F5" s="251"/>
      <c r="G5" s="251"/>
      <c r="H5" s="251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170961502</v>
      </c>
      <c r="K7" s="54">
        <f>SUM(K8:K9)</f>
        <v>96144022</v>
      </c>
      <c r="L7" s="54">
        <f>SUM(L8:L9)</f>
        <v>184036631</v>
      </c>
      <c r="M7" s="54">
        <f>SUM(M8:M9)</f>
        <v>105098065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160534166</v>
      </c>
      <c r="K8" s="7">
        <v>92794573</v>
      </c>
      <c r="L8" s="7">
        <v>169633484</v>
      </c>
      <c r="M8" s="7">
        <v>101518517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10427336</v>
      </c>
      <c r="K9" s="7">
        <v>3349449</v>
      </c>
      <c r="L9" s="7">
        <v>14403147</v>
      </c>
      <c r="M9" s="7">
        <v>3579548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148821425</v>
      </c>
      <c r="K10" s="53">
        <f>K11+K12+K16+K20+K21+K22+K25+K26</f>
        <v>59835568</v>
      </c>
      <c r="L10" s="53">
        <f>L11+L12+L16+L20+L21+L22+L25+L26</f>
        <v>153369575</v>
      </c>
      <c r="M10" s="53">
        <f>M11+M12+M16+M20+M21+M22+M25+M26</f>
        <v>65886621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52098201</v>
      </c>
      <c r="K12" s="53">
        <f>SUM(K13:K15)</f>
        <v>23583246</v>
      </c>
      <c r="L12" s="53">
        <f>SUM(L13:L15)</f>
        <v>49592070</v>
      </c>
      <c r="M12" s="53">
        <f>SUM(M13:M15)</f>
        <v>24148397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20578135</v>
      </c>
      <c r="K13" s="7">
        <v>10742554</v>
      </c>
      <c r="L13" s="7">
        <v>19696087</v>
      </c>
      <c r="M13" s="7">
        <v>10346958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372569</v>
      </c>
      <c r="K14" s="7">
        <v>163895</v>
      </c>
      <c r="L14" s="7">
        <v>205967</v>
      </c>
      <c r="M14" s="7">
        <v>111580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31147497</v>
      </c>
      <c r="K15" s="7">
        <v>12676797</v>
      </c>
      <c r="L15" s="7">
        <v>29690016</v>
      </c>
      <c r="M15" s="7">
        <v>13689859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58748198</v>
      </c>
      <c r="K16" s="53">
        <f>SUM(K17:K19)</f>
        <v>21678885</v>
      </c>
      <c r="L16" s="53">
        <f>SUM(L17:L19)</f>
        <v>57416945</v>
      </c>
      <c r="M16" s="53">
        <f>SUM(M17:M19)</f>
        <v>25591492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40197359</v>
      </c>
      <c r="K17" s="7">
        <v>14857376</v>
      </c>
      <c r="L17" s="7">
        <v>38905351</v>
      </c>
      <c r="M17" s="7">
        <v>17128537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10049345</v>
      </c>
      <c r="K18" s="7">
        <v>3714347</v>
      </c>
      <c r="L18" s="7">
        <v>10086656</v>
      </c>
      <c r="M18" s="7">
        <v>4747609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8501494</v>
      </c>
      <c r="K19" s="7">
        <v>3107162</v>
      </c>
      <c r="L19" s="7">
        <v>8424938</v>
      </c>
      <c r="M19" s="7">
        <v>3715346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19233706</v>
      </c>
      <c r="K20" s="7">
        <v>6362047</v>
      </c>
      <c r="L20" s="7">
        <v>24909020</v>
      </c>
      <c r="M20" s="7">
        <v>8242283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18313114</v>
      </c>
      <c r="K21" s="7">
        <v>7882248</v>
      </c>
      <c r="L21" s="7">
        <v>19809527</v>
      </c>
      <c r="M21" s="7">
        <v>7766270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428206</v>
      </c>
      <c r="K22" s="53">
        <f>SUM(K23:K24)</f>
        <v>329142</v>
      </c>
      <c r="L22" s="53">
        <f>SUM(L23:L24)</f>
        <v>1642013</v>
      </c>
      <c r="M22" s="53">
        <f>SUM(M23:M24)</f>
        <v>138179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428206</v>
      </c>
      <c r="K24" s="7">
        <v>329142</v>
      </c>
      <c r="L24" s="7">
        <v>1642013</v>
      </c>
      <c r="M24" s="7">
        <v>138179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2026324</v>
      </c>
      <c r="K27" s="53">
        <f>SUM(K28:K32)</f>
        <v>768750</v>
      </c>
      <c r="L27" s="53">
        <f>SUM(L28:L32)</f>
        <v>1565235</v>
      </c>
      <c r="M27" s="53">
        <f>SUM(M28:M32)</f>
        <v>719932</v>
      </c>
    </row>
    <row r="28" spans="1:13" ht="27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9.2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2026324</v>
      </c>
      <c r="K29" s="7">
        <v>768750</v>
      </c>
      <c r="L29" s="7">
        <v>1565235</v>
      </c>
      <c r="M29" s="7">
        <v>719932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3874081</v>
      </c>
      <c r="K33" s="53">
        <f>SUM(K34:K37)</f>
        <v>1394997</v>
      </c>
      <c r="L33" s="53">
        <f>SUM(L34:L37)</f>
        <v>2766090</v>
      </c>
      <c r="M33" s="53">
        <f>SUM(M34:M37)</f>
        <v>895078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27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3874081</v>
      </c>
      <c r="K35" s="7">
        <v>1394997</v>
      </c>
      <c r="L35" s="7">
        <v>2766090</v>
      </c>
      <c r="M35" s="7">
        <v>895078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172987826</v>
      </c>
      <c r="K42" s="53">
        <f>K7+K27+K38+K40</f>
        <v>96912772</v>
      </c>
      <c r="L42" s="53">
        <f>L7+L27+L38+L40</f>
        <v>185601866</v>
      </c>
      <c r="M42" s="53">
        <f>M7+M27+M38+M40</f>
        <v>105817997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152695506</v>
      </c>
      <c r="K43" s="53">
        <f>K10+K33+K39+K41</f>
        <v>61230565</v>
      </c>
      <c r="L43" s="53">
        <f>L10+L33+L39+L41</f>
        <v>156135665</v>
      </c>
      <c r="M43" s="53">
        <f>M10+M33+M39+M41</f>
        <v>66781699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20292320</v>
      </c>
      <c r="K44" s="53">
        <f>K42-K43</f>
        <v>35682207</v>
      </c>
      <c r="L44" s="53">
        <f>L42-L43</f>
        <v>29466201</v>
      </c>
      <c r="M44" s="53">
        <f>M42-M43</f>
        <v>39036298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20292320</v>
      </c>
      <c r="K45" s="53">
        <f>IF(K42&gt;K43,K42-K43,0)</f>
        <v>35682207</v>
      </c>
      <c r="L45" s="53">
        <f>IF(L42&gt;L43,L42-L43,0)</f>
        <v>29466201</v>
      </c>
      <c r="M45" s="53">
        <f>IF(M42&gt;M43,M42-M43,0)</f>
        <v>39036298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20292320</v>
      </c>
      <c r="K48" s="53">
        <f>K44-K47</f>
        <v>35682207</v>
      </c>
      <c r="L48" s="53">
        <f>L44-L47</f>
        <v>29466201</v>
      </c>
      <c r="M48" s="53">
        <f>M44-M47</f>
        <v>39036298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20292320</v>
      </c>
      <c r="K49" s="53">
        <f>IF(K48&gt;0,K48,0)</f>
        <v>35682207</v>
      </c>
      <c r="L49" s="53">
        <f>IF(L48&gt;0,L48,0)</f>
        <v>29466201</v>
      </c>
      <c r="M49" s="53">
        <f>IF(M48&gt;0,M48,0)</f>
        <v>39036298</v>
      </c>
    </row>
    <row r="50" spans="1:13" ht="12.75">
      <c r="A50" s="247" t="s">
        <v>220</v>
      </c>
      <c r="B50" s="248"/>
      <c r="C50" s="248"/>
      <c r="D50" s="248"/>
      <c r="E50" s="248"/>
      <c r="F50" s="248"/>
      <c r="G50" s="248"/>
      <c r="H50" s="249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4" t="s">
        <v>234</v>
      </c>
      <c r="B53" s="245"/>
      <c r="C53" s="245"/>
      <c r="D53" s="245"/>
      <c r="E53" s="245"/>
      <c r="F53" s="245"/>
      <c r="G53" s="245"/>
      <c r="H53" s="246"/>
      <c r="I53" s="1">
        <v>155</v>
      </c>
      <c r="J53" s="7"/>
      <c r="K53" s="7"/>
      <c r="L53" s="7">
        <f>L48-29466201</f>
        <v>0</v>
      </c>
      <c r="M53" s="7"/>
    </row>
    <row r="54" spans="1:13" ht="12.75">
      <c r="A54" s="244" t="s">
        <v>235</v>
      </c>
      <c r="B54" s="245"/>
      <c r="C54" s="245"/>
      <c r="D54" s="245"/>
      <c r="E54" s="245"/>
      <c r="F54" s="245"/>
      <c r="G54" s="245"/>
      <c r="H54" s="246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0" t="s">
        <v>313</v>
      </c>
      <c r="B68" s="241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</row>
    <row r="69" spans="1:13" ht="12.75" customHeight="1">
      <c r="A69" s="242" t="s">
        <v>188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</row>
    <row r="70" spans="1:13" ht="12.75">
      <c r="A70" s="244" t="s">
        <v>234</v>
      </c>
      <c r="B70" s="245"/>
      <c r="C70" s="245"/>
      <c r="D70" s="245"/>
      <c r="E70" s="245"/>
      <c r="F70" s="245"/>
      <c r="G70" s="245"/>
      <c r="H70" s="246"/>
      <c r="I70" s="1">
        <v>169</v>
      </c>
      <c r="J70" s="7"/>
      <c r="K70" s="7"/>
      <c r="L70" s="7"/>
      <c r="M70" s="7"/>
    </row>
    <row r="71" spans="1:13" ht="12.75">
      <c r="A71" s="237" t="s">
        <v>235</v>
      </c>
      <c r="B71" s="238"/>
      <c r="C71" s="238"/>
      <c r="D71" s="238"/>
      <c r="E71" s="238"/>
      <c r="F71" s="238"/>
      <c r="G71" s="238"/>
      <c r="H71" s="23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23:J46 K12:M12 K13:L15 J48:M50 K17:L21 K16:M16 K23:L26 K27:M27 K28:L32 K33:M33 K34:L41 J12:J21 J22:M22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22">
      <selection activeCell="N42" sqref="N42"/>
    </sheetView>
  </sheetViews>
  <sheetFormatPr defaultColWidth="9.140625" defaultRowHeight="12.75"/>
  <cols>
    <col min="1" max="7" width="9.140625" style="52" customWidth="1"/>
    <col min="8" max="8" width="2.421875" style="52" customWidth="1"/>
    <col min="9" max="9" width="9.140625" style="52" customWidth="1"/>
    <col min="10" max="10" width="9.421875" style="52" bestFit="1" customWidth="1"/>
    <col min="11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345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6" t="s">
        <v>340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23.2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3"/>
      <c r="J6" s="253"/>
      <c r="K6" s="254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20292320</v>
      </c>
      <c r="K7" s="7">
        <v>29466201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19233706</v>
      </c>
      <c r="K8" s="7">
        <v>24909020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9014794</v>
      </c>
      <c r="K9" s="7">
        <v>9187549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48540820</v>
      </c>
      <c r="K13" s="53">
        <f>SUM(K7:K12)</f>
        <v>63562770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12680974</v>
      </c>
      <c r="K15" s="7">
        <v>12101649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258279</v>
      </c>
      <c r="K16" s="7">
        <v>209925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3963839</v>
      </c>
      <c r="K17" s="7">
        <v>4192215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16903092</v>
      </c>
      <c r="K18" s="53">
        <f>SUM(K14:K17)</f>
        <v>16503789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31637728</v>
      </c>
      <c r="K19" s="53">
        <f>IF(K13&gt;K18,K13-K18,0)</f>
        <v>47058981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3"/>
      <c r="J21" s="253"/>
      <c r="K21" s="254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85296</v>
      </c>
      <c r="K22" s="7">
        <v>132626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1354129</v>
      </c>
      <c r="K24" s="7">
        <v>1288713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1439425</v>
      </c>
      <c r="K27" s="53">
        <f>SUM(K22:K26)</f>
        <v>1421339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4966871</v>
      </c>
      <c r="K28" s="7">
        <v>3624351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4966871</v>
      </c>
      <c r="K31" s="53">
        <f>SUM(K28:K30)</f>
        <v>3624351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3527446</v>
      </c>
      <c r="K33" s="53">
        <f>IF(K31&gt;K27,K31-K27,0)</f>
        <v>2203012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3"/>
      <c r="J34" s="253"/>
      <c r="K34" s="254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6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16244951</v>
      </c>
      <c r="K39" s="7">
        <v>15026405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16244951</v>
      </c>
      <c r="K44" s="53">
        <f>SUM(K39:K43)</f>
        <v>15026405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16244951</v>
      </c>
      <c r="K46" s="53">
        <f>IF(K44&gt;K38,K44-K38,0)</f>
        <v>15026405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11865331</v>
      </c>
      <c r="K47" s="53">
        <f>IF(K19-K20+K32-K33+K45-K46&gt;0,K19-K20+K32-K33+K45-K46,0)</f>
        <v>29829564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58948541</v>
      </c>
      <c r="K49" s="7">
        <v>47707560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31637734</v>
      </c>
      <c r="K50" s="7">
        <f>K19</f>
        <v>47058981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19772397</v>
      </c>
      <c r="K51" s="7">
        <f>K46+K33</f>
        <v>17229417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70813878</v>
      </c>
      <c r="K52" s="61">
        <f>K49+K50-K51</f>
        <v>77537124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44:K48 J38:K38 J27:K27 J13:K13 J52:K52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9" t="s">
        <v>6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.75">
      <c r="A3" s="268" t="s">
        <v>7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</row>
    <row r="4" spans="1:11" ht="33.75">
      <c r="A4" s="262" t="s">
        <v>59</v>
      </c>
      <c r="B4" s="262"/>
      <c r="C4" s="262"/>
      <c r="D4" s="262"/>
      <c r="E4" s="262"/>
      <c r="F4" s="262"/>
      <c r="G4" s="262"/>
      <c r="H4" s="262"/>
      <c r="I4" s="66" t="s">
        <v>279</v>
      </c>
      <c r="J4" s="67" t="s">
        <v>319</v>
      </c>
      <c r="K4" s="67" t="s">
        <v>320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3"/>
      <c r="J6" s="253"/>
      <c r="K6" s="254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5"/>
      <c r="C20" s="265"/>
      <c r="D20" s="265"/>
      <c r="E20" s="265"/>
      <c r="F20" s="265"/>
      <c r="G20" s="265"/>
      <c r="H20" s="266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3"/>
      <c r="J22" s="253"/>
      <c r="K22" s="254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3">
        <v>0</v>
      </c>
      <c r="J35" s="253"/>
      <c r="K35" s="254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0" sqref="J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6" width="9.140625" style="76" customWidth="1"/>
    <col min="7" max="7" width="3.00390625" style="76" customWidth="1"/>
    <col min="8" max="8" width="3.8515625" style="76" hidden="1" customWidth="1"/>
    <col min="9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84" t="s">
        <v>281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75"/>
    </row>
    <row r="2" spans="1:12" ht="15.75">
      <c r="A2" s="42"/>
      <c r="B2" s="74"/>
      <c r="C2" s="270" t="s">
        <v>282</v>
      </c>
      <c r="D2" s="270"/>
      <c r="E2" s="77">
        <v>40544</v>
      </c>
      <c r="F2" s="43" t="s">
        <v>250</v>
      </c>
      <c r="G2" s="275">
        <v>40816</v>
      </c>
      <c r="H2" s="275"/>
      <c r="I2" s="275"/>
      <c r="J2" s="74"/>
      <c r="K2" s="74"/>
      <c r="L2" s="78"/>
    </row>
    <row r="3" spans="1:11" ht="23.25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968451200</v>
      </c>
      <c r="K5" s="45">
        <v>968451200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410380</v>
      </c>
      <c r="K6" s="46">
        <v>442380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-40516520</v>
      </c>
      <c r="K8" s="46">
        <v>-86778507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20292320</v>
      </c>
      <c r="K9" s="46">
        <v>29466201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6" t="s">
        <v>294</v>
      </c>
      <c r="B14" s="277"/>
      <c r="C14" s="277"/>
      <c r="D14" s="277"/>
      <c r="E14" s="277"/>
      <c r="F14" s="277"/>
      <c r="G14" s="277"/>
      <c r="H14" s="277"/>
      <c r="I14" s="44">
        <v>10</v>
      </c>
      <c r="J14" s="79">
        <f>SUM(J5:J13)</f>
        <v>948637380</v>
      </c>
      <c r="K14" s="79">
        <f>SUM(K5:K13)</f>
        <v>911581274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6" t="s">
        <v>301</v>
      </c>
      <c r="B21" s="277"/>
      <c r="C21" s="277"/>
      <c r="D21" s="277"/>
      <c r="E21" s="277"/>
      <c r="F21" s="277"/>
      <c r="G21" s="277"/>
      <c r="H21" s="277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</row>
    <row r="23" spans="1:11" ht="12.75">
      <c r="A23" s="278" t="s">
        <v>302</v>
      </c>
      <c r="B23" s="279"/>
      <c r="C23" s="279"/>
      <c r="D23" s="279"/>
      <c r="E23" s="279"/>
      <c r="F23" s="279"/>
      <c r="G23" s="279"/>
      <c r="H23" s="279"/>
      <c r="I23" s="47">
        <v>18</v>
      </c>
      <c r="J23" s="45"/>
      <c r="K23" s="45"/>
    </row>
    <row r="24" spans="1:11" ht="17.25" customHeight="1">
      <c r="A24" s="280" t="s">
        <v>303</v>
      </c>
      <c r="B24" s="281"/>
      <c r="C24" s="281"/>
      <c r="D24" s="281"/>
      <c r="E24" s="281"/>
      <c r="F24" s="281"/>
      <c r="G24" s="281"/>
      <c r="H24" s="281"/>
      <c r="I24" s="48">
        <v>19</v>
      </c>
      <c r="J24" s="80"/>
      <c r="K24" s="80"/>
    </row>
    <row r="25" spans="1:11" ht="30" customHeight="1">
      <c r="A25" s="282" t="s">
        <v>304</v>
      </c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A3:H3"/>
    <mergeCell ref="A4:H4"/>
    <mergeCell ref="A5:H5"/>
    <mergeCell ref="A6:H6"/>
    <mergeCell ref="G2:I2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0" t="s">
        <v>280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1" t="s">
        <v>316</v>
      </c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2011-10-28T08:25:32Z</cp:lastPrinted>
  <dcterms:created xsi:type="dcterms:W3CDTF">2008-10-17T11:51:54Z</dcterms:created>
  <dcterms:modified xsi:type="dcterms:W3CDTF">2011-10-28T11:25:54Z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