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'Bilješke'!$A$1:$A$26</definedName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<sst xmlns="http://schemas.openxmlformats.org/spreadsheetml/2006/main" count="405" uniqueCount="354">
  <si>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</si>
  <si>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</si>
  <si>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</si>
  <si>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</si>
  <si>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</si>
  <si>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</si>
  <si>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</si>
  <si>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</si>
  <si>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</si>
  <si>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</si>
  <si>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</si>
  <si>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</si>
  <si>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</si>
  <si>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</si>
  <si>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</si>
  <si>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</si>
  <si>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</si>
  <si>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</si>
  <si>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</si>
  <si>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</si>
  <si>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</si>
  <si>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</si>
  <si>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</si>
  <si>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</si>
  <si>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</si>
  <si>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</si>
  <si>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</si>
  <si>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</si>
  <si>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</si>
  <si>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</si>
  <si>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</si>
  <si>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</si>
  <si>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</si>
  <si>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</si>
  <si>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</si>
  <si>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</si>
  <si>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</si>
  <si>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</si>
  <si>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</si>
  <si>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</si>
  <si>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</si>
  <si>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</si>
  <si>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</si>
  <si>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</si>
  <si>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</si>
  <si>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</si>
  <si>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</si>
  <si>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</si>
  <si>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</si>
  <si>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</si>
  <si>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</si>
  <si>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</si>
  <si>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</si>
  <si>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</si>
  <si>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</si>
  <si>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</si>
  <si>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</si>
  <si>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</si>
  <si>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</si>
  <si>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</si>
  <si>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</si>
  <si>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</si>
  <si>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</si>
  <si>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</si>
  <si>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</si>
  <si>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</si>
  <si>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</si>
  <si>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</si>
  <si>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</si>
  <si>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</si>
  <si>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</si>
  <si>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</si>
  <si>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</si>
  <si>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</si>
  <si>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</si>
  <si>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</si>
  <si>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</si>
  <si>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</si>
  <si>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</si>
  <si>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</si>
  <si>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</si>
  <si>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</si>
  <si>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</si>
  <si>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</si>
  <si>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</si>
  <si>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</si>
  <si>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</si>
  <si>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</si>
  <si>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</si>
  <si>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</si>
  <si>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</si>
  <si>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</si>
  <si>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</si>
  <si>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</si>
  <si>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</si>
  <si>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</si>
  <si>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</si>
  <si>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</si>
  <si>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</si>
  <si>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</si>
  <si>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</si>
  <si>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</si>
  <si>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</si>
  <si>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</si>
  <si>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</si>
  <si>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</si>
  <si>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</si>
  <si>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</si>
  <si>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</si>
  <si>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</si>
  <si>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</si>
  <si>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</si>
  <si>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</si>
  <si>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</si>
  <si>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</si>
  <si>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</si>
  <si>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</si>
  <si>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</si>
  <si>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</si>
  <si>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</si>
  <si>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</si>
  <si>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</si>
  <si>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</si>
  <si>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</si>
  <si>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</si>
  <si>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</si>
  <si>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</si>
  <si>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</si>
  <si>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</si>
  <si>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</si>
  <si>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</si>
  <si>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</si>
  <si>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</si>
  <si>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</si>
  <si>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</si>
  <si>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</si>
  <si>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</si>
  <si>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</si>
  <si>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</si>
  <si>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</si>
  <si>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</si>
  <si>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</si>
  <si>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</si>
  <si>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</si>
  <si>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</si>
  <si>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</si>
  <si>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</si>
  <si>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</si>
  <si>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</si>
  <si>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</si>
  <si>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</si>
  <si>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</si>
  <si>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</si>
  <si>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</si>
  <si>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</si>
  <si>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</si>
  <si>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</si>
  <si>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</si>
  <si>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</si>
  <si>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</si>
  <si>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</si>
  <si>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</si>
  <si>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</si>
  <si>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</si>
  <si>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</si>
  <si>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</si>
  <si>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</si>
  <si>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</si>
  <si>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</si>
  <si>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</si>
  <si>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</si>
  <si>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</si>
  <si>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</si>
  <si>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</si>
  <si>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</si>
  <si>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</si>
  <si>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</si>
  <si>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</si>
  <si>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</si>
  <si>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</si>
  <si>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</si>
  <si>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</si>
  <si>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</si>
  <si>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</si>
  <si>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</si>
  <si>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</si>
  <si>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</si>
  <si>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</si>
  <si>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</si>
  <si>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</si>
  <si>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</si>
  <si>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</si>
  <si>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</si>
  <si>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</si>
  <si>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</si>
  <si>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</si>
  <si>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</si>
  <si>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</si>
  <si>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</si>
  <si>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</si>
  <si>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</si>
  <si>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</si>
  <si>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</si>
  <si>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</si>
  <si>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</si>
  <si>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</si>
  <si>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</si>
  <si>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</si>
  <si>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</si>
  <si>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</si>
  <si>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</si>
  <si>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</si>
  <si>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</si>
  <si>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</si>
  <si>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</si>
  <si>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</si>
  <si>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</si>
  <si>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</si>
  <si>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</si>
  <si>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</si>
  <si>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</si>
  <si>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</si>
  <si>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</si>
  <si>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</si>
  <si>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</si>
  <si>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</si>
  <si>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</si>
  <si>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</si>
  <si>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</si>
  <si>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</si>
  <si>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</si>
  <si>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</si>
  <si>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</si>
  <si>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</si>
  <si>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</si>
  <si>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</si>
  <si>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</si>
  <si>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</si>
  <si>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</si>
  <si>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</si>
  <si>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</si>
  <si>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</si>
  <si>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</si>
  <si>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</si>
  <si>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</si>
  <si>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</si>
  <si>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</si>
  <si>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</si>
  <si>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</si>
  <si>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</si>
  <si>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</si>
  <si>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</si>
  <si>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</si>
  <si>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</si>
  <si>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</si>
  <si>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</si>
  <si>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</si>
  <si>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</si>
  <si>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</si>
  <si>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</si>
  <si>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</si>
  <si>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</si>
  <si>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</si>
  <si>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</si>
  <si>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</si>
  <si>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</si>
  <si>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</si>
  <si>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</si>
  <si>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</si>
  <si>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</si>
  <si>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</si>
  <si>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</si>
  <si>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</si>
  <si>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</si>
  <si>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</si>
  <si>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</si>
  <si>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</si>
  <si>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</si>
  <si>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</si>
  <si>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</si>
  <si>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</si>
  <si>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</si>
  <si>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</si>
  <si>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</si>
  <si>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</si>
  <si>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</si>
  <si>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</si>
  <si>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</si>
  <si>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</si>
  <si>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</si>
  <si>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</si>
  <si>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</si>
  <si>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</si>
  <si>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</si>
  <si>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</si>
  <si>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</si>
  <si>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</si>
  <si>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</si>
  <si>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</si>
  <si>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</si>
  <si>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</si>
  <si>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</si>
  <si>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</si>
  <si>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</si>
  <si>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</si>
  <si>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</si>
  <si>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</si>
  <si>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</si>
  <si>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</si>
  <si>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</si>
  <si>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</si>
  <si>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</si>
  <si>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</si>
  <si>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</si>
  <si>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</si>
  <si>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</si>
  <si>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</si>
  <si>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</si>
  <si>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</si>
  <si>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03040135</t>
  </si>
  <si>
    <t>04031685</t>
  </si>
  <si>
    <t>84596290185</t>
  </si>
  <si>
    <t>MALI LOŠINJ</t>
  </si>
  <si>
    <t>PRIMORSKO-GORANSKA</t>
  </si>
  <si>
    <t>5020</t>
  </si>
  <si>
    <t>Obveznik: LOŠINJSKA PLOVIDBA HOLDING d.d. KONSOLIDIRANI_____________________________________________________________</t>
  </si>
  <si>
    <t>U promatranom razdoblju društvo nije obavilo podjelu dionica.</t>
  </si>
  <si>
    <t>Zarada po dionici je u okviru plana.</t>
  </si>
  <si>
    <t>Nije bilo značajnih promjena u strukturi vlasništva dioničkog društva kroz godinu tako da nema ni utjecaja na poslovanje.</t>
  </si>
  <si>
    <t>Društvo nije izvršilo nikakva pripajanja ili spajanja i nema nikakvih namjera za buduće razdoblje.</t>
  </si>
  <si>
    <t>Djelatnost je pomorski prijevoz robe i putnika, popravak brodova, turizam i ugostiteljstvo.</t>
  </si>
  <si>
    <t>Nije bilo promjena računovodstvenih politika u promatranom razdoblju.</t>
  </si>
  <si>
    <t>MIODRAG KLIČKOVIĆ</t>
  </si>
  <si>
    <t>051750267</t>
  </si>
  <si>
    <t>051231811</t>
  </si>
  <si>
    <t>miodrag.klickovic@losinia.hr</t>
  </si>
  <si>
    <t>Bilješke uz financijsko izvještaje</t>
  </si>
  <si>
    <t>Likvidnost društva je zadovoljavajuća.</t>
  </si>
  <si>
    <t>Ne vode se nikakvi sudski postupci</t>
  </si>
  <si>
    <t>Prihodi i troškovi su u skladu s planom.</t>
  </si>
  <si>
    <t>Obveznik: LOŠINJSKA PLOVIDBA HOLDING d.d.</t>
  </si>
  <si>
    <t xml:space="preserve">Obveznik: LOŠINJSKA PLOVIDBA HOLDING d.d. </t>
  </si>
  <si>
    <t>LOŠINJSKIH BRODOGRADITELJA 47</t>
  </si>
  <si>
    <t>LOŠINJSKA PLOVIDBA HOLDING DD NEKONSOLIDIRANI</t>
  </si>
  <si>
    <t>NE</t>
  </si>
  <si>
    <t>1. Financijski izvještaji (bilanca, račun dobiti i gubitka, bilješke uz financijske izvještaje)</t>
  </si>
  <si>
    <t>u razdoblju 01.01.2017. do 31.03.2017.</t>
  </si>
  <si>
    <t>31.03.2018.</t>
  </si>
  <si>
    <t>01.01.2018.</t>
  </si>
  <si>
    <t>01.01.2019.</t>
  </si>
  <si>
    <t>31.03.2019.</t>
  </si>
  <si>
    <t>MARINA BRAJKOVIĆ</t>
  </si>
  <si>
    <t>stanje na dan 31.03.2019.</t>
  </si>
  <si>
    <t>u razdoblju 01.01.2019. do 31.03.2019.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</si>
</sst>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>
      <alignment vertical="top"/>
      <protection/>
    </xf>
    <xf numFmtId="0" fontId="9" fillId="0" borderId="0" xfId="61" applyFont="1" applyAlignment="1">
      <alignment/>
      <protection/>
    </xf>
    <xf numFmtId="0" fontId="19" fillId="0" borderId="0" xfId="0" applyFont="1" applyAlignment="1">
      <alignment/>
    </xf>
    <xf numFmtId="3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61" applyFont="1" applyFill="1" applyAlignment="1">
      <alignment/>
      <protection/>
    </xf>
    <xf numFmtId="0" fontId="20" fillId="0" borderId="0" xfId="0" applyFont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/>
      <protection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1" applyFont="1" applyBorder="1" applyAlignment="1" applyProtection="1">
      <alignment horizontal="left"/>
      <protection hidden="1"/>
    </xf>
    <xf numFmtId="0" fontId="16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3" fillId="0" borderId="0" xfId="61" applyFont="1" applyFill="1" applyBorder="1" applyAlignment="1" applyProtection="1">
      <alignment horizontal="left"/>
      <protection hidden="1"/>
    </xf>
    <xf numFmtId="0" fontId="9" fillId="0" borderId="0" xfId="61" applyFill="1" applyBorder="1" applyAlignment="1">
      <alignment/>
      <protection/>
    </xf>
    <xf numFmtId="0" fontId="9" fillId="0" borderId="25" xfId="61" applyFill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mailto:miodrag.klickovic@losini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1" t="s">
        <v>248</v>
      </c>
      <c r="B1" s="172"/>
      <c r="C1" s="172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35" t="s">
        <v>249</v>
      </c>
      <c r="B2" s="136"/>
      <c r="C2" s="136"/>
      <c r="D2" s="137"/>
      <c r="E2" s="117" t="s">
        <v>349</v>
      </c>
      <c r="F2" s="12"/>
      <c r="G2" s="13" t="s">
        <v>250</v>
      </c>
      <c r="H2" s="117" t="s">
        <v>350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38" t="s">
        <v>313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1" t="s">
        <v>251</v>
      </c>
      <c r="B6" s="142"/>
      <c r="C6" s="133" t="s">
        <v>319</v>
      </c>
      <c r="D6" s="13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3" t="s">
        <v>252</v>
      </c>
      <c r="B8" s="144"/>
      <c r="C8" s="133" t="s">
        <v>320</v>
      </c>
      <c r="D8" s="13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0" t="s">
        <v>253</v>
      </c>
      <c r="B10" s="131"/>
      <c r="C10" s="133" t="s">
        <v>321</v>
      </c>
      <c r="D10" s="13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1" t="s">
        <v>254</v>
      </c>
      <c r="B12" s="142"/>
      <c r="C12" s="145" t="s">
        <v>343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1" t="s">
        <v>255</v>
      </c>
      <c r="B14" s="142"/>
      <c r="C14" s="151">
        <v>51550</v>
      </c>
      <c r="D14" s="152"/>
      <c r="E14" s="16"/>
      <c r="F14" s="145" t="s">
        <v>322</v>
      </c>
      <c r="G14" s="146"/>
      <c r="H14" s="146"/>
      <c r="I14" s="147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1" t="s">
        <v>256</v>
      </c>
      <c r="B16" s="142"/>
      <c r="C16" s="145" t="s">
        <v>342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1" t="s">
        <v>257</v>
      </c>
      <c r="B18" s="142"/>
      <c r="C18" s="148" t="s">
        <v>335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1" t="s">
        <v>258</v>
      </c>
      <c r="B20" s="142"/>
      <c r="C20" s="148"/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1" t="s">
        <v>259</v>
      </c>
      <c r="B22" s="142"/>
      <c r="C22" s="118">
        <v>252</v>
      </c>
      <c r="D22" s="145" t="s">
        <v>322</v>
      </c>
      <c r="E22" s="153"/>
      <c r="F22" s="154"/>
      <c r="G22" s="141"/>
      <c r="H22" s="156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1" t="s">
        <v>260</v>
      </c>
      <c r="B24" s="142"/>
      <c r="C24" s="118">
        <v>8</v>
      </c>
      <c r="D24" s="145" t="s">
        <v>323</v>
      </c>
      <c r="E24" s="153"/>
      <c r="F24" s="153"/>
      <c r="G24" s="154"/>
      <c r="H24" s="48" t="s">
        <v>261</v>
      </c>
      <c r="I24" s="127">
        <v>18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314</v>
      </c>
      <c r="I25" s="95"/>
      <c r="J25" s="10"/>
      <c r="K25" s="10"/>
      <c r="L25" s="10"/>
    </row>
    <row r="26" spans="1:12" ht="12.75">
      <c r="A26" s="141" t="s">
        <v>262</v>
      </c>
      <c r="B26" s="142"/>
      <c r="C26" s="119" t="s">
        <v>344</v>
      </c>
      <c r="D26" s="25"/>
      <c r="E26" s="33"/>
      <c r="F26" s="24"/>
      <c r="G26" s="155" t="s">
        <v>263</v>
      </c>
      <c r="H26" s="142"/>
      <c r="I26" s="123" t="s">
        <v>324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2" t="s">
        <v>264</v>
      </c>
      <c r="B28" s="163"/>
      <c r="C28" s="164"/>
      <c r="D28" s="164"/>
      <c r="E28" s="165" t="s">
        <v>265</v>
      </c>
      <c r="F28" s="166"/>
      <c r="G28" s="166"/>
      <c r="H28" s="167" t="s">
        <v>266</v>
      </c>
      <c r="I28" s="168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45"/>
      <c r="B30" s="153"/>
      <c r="C30" s="153"/>
      <c r="D30" s="154"/>
      <c r="E30" s="159"/>
      <c r="F30" s="160"/>
      <c r="G30" s="161"/>
      <c r="H30" s="133"/>
      <c r="I30" s="134"/>
      <c r="J30" s="10"/>
      <c r="K30" s="10"/>
      <c r="L30" s="10"/>
    </row>
    <row r="31" spans="1:12" ht="12.75">
      <c r="A31" s="91"/>
      <c r="B31" s="22"/>
      <c r="C31" s="21"/>
      <c r="D31" s="157"/>
      <c r="E31" s="157"/>
      <c r="F31" s="157"/>
      <c r="G31" s="158"/>
      <c r="H31" s="16"/>
      <c r="I31" s="98"/>
      <c r="J31" s="10"/>
      <c r="K31" s="10"/>
      <c r="L31" s="10"/>
    </row>
    <row r="32" spans="1:12" ht="12.75">
      <c r="A32" s="145"/>
      <c r="B32" s="153"/>
      <c r="C32" s="153"/>
      <c r="D32" s="154"/>
      <c r="E32" s="159"/>
      <c r="F32" s="160"/>
      <c r="G32" s="161"/>
      <c r="H32" s="133"/>
      <c r="I32" s="134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45"/>
      <c r="B34" s="153"/>
      <c r="C34" s="153"/>
      <c r="D34" s="154"/>
      <c r="E34" s="159"/>
      <c r="F34" s="160"/>
      <c r="G34" s="161"/>
      <c r="H34" s="133"/>
      <c r="I34" s="134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45"/>
      <c r="B36" s="153"/>
      <c r="C36" s="153"/>
      <c r="D36" s="154"/>
      <c r="E36" s="159"/>
      <c r="F36" s="160"/>
      <c r="G36" s="161"/>
      <c r="H36" s="133"/>
      <c r="I36" s="134"/>
      <c r="J36" s="10"/>
      <c r="K36" s="10"/>
      <c r="L36" s="10"/>
    </row>
    <row r="37" spans="1:12" ht="12.75">
      <c r="A37" s="100"/>
      <c r="B37" s="30"/>
      <c r="C37" s="173"/>
      <c r="D37" s="174"/>
      <c r="E37" s="16"/>
      <c r="F37" s="173"/>
      <c r="G37" s="174"/>
      <c r="H37" s="16"/>
      <c r="I37" s="92"/>
      <c r="J37" s="10"/>
      <c r="K37" s="10"/>
      <c r="L37" s="10"/>
    </row>
    <row r="38" spans="1:12" ht="12.75">
      <c r="A38" s="169"/>
      <c r="B38" s="170"/>
      <c r="C38" s="170"/>
      <c r="D38" s="178"/>
      <c r="E38" s="169"/>
      <c r="F38" s="170"/>
      <c r="G38" s="170"/>
      <c r="H38" s="133"/>
      <c r="I38" s="13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9"/>
      <c r="B40" s="170"/>
      <c r="C40" s="170"/>
      <c r="D40" s="178"/>
      <c r="E40" s="169"/>
      <c r="F40" s="170"/>
      <c r="G40" s="170"/>
      <c r="H40" s="133"/>
      <c r="I40" s="134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0" t="s">
        <v>267</v>
      </c>
      <c r="B44" s="182"/>
      <c r="C44" s="133"/>
      <c r="D44" s="134"/>
      <c r="E44" s="26"/>
      <c r="F44" s="145"/>
      <c r="G44" s="170"/>
      <c r="H44" s="170"/>
      <c r="I44" s="178"/>
      <c r="J44" s="10"/>
      <c r="K44" s="10"/>
      <c r="L44" s="10"/>
    </row>
    <row r="45" spans="1:12" ht="12.75">
      <c r="A45" s="100"/>
      <c r="B45" s="30"/>
      <c r="C45" s="173"/>
      <c r="D45" s="174"/>
      <c r="E45" s="16"/>
      <c r="F45" s="173"/>
      <c r="G45" s="175"/>
      <c r="H45" s="35"/>
      <c r="I45" s="104"/>
      <c r="J45" s="10"/>
      <c r="K45" s="10"/>
      <c r="L45" s="10"/>
    </row>
    <row r="46" spans="1:12" ht="12.75">
      <c r="A46" s="130" t="s">
        <v>268</v>
      </c>
      <c r="B46" s="182"/>
      <c r="C46" s="145" t="s">
        <v>332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0" t="s">
        <v>270</v>
      </c>
      <c r="B48" s="182"/>
      <c r="C48" s="183" t="s">
        <v>333</v>
      </c>
      <c r="D48" s="184"/>
      <c r="E48" s="185"/>
      <c r="F48" s="16"/>
      <c r="G48" s="48" t="s">
        <v>271</v>
      </c>
      <c r="H48" s="183" t="s">
        <v>334</v>
      </c>
      <c r="I48" s="185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0" t="s">
        <v>257</v>
      </c>
      <c r="B50" s="182"/>
      <c r="C50" s="188" t="s">
        <v>335</v>
      </c>
      <c r="D50" s="184"/>
      <c r="E50" s="184"/>
      <c r="F50" s="184"/>
      <c r="G50" s="184"/>
      <c r="H50" s="184"/>
      <c r="I50" s="185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1" t="s">
        <v>272</v>
      </c>
      <c r="B52" s="142"/>
      <c r="C52" s="183" t="s">
        <v>351</v>
      </c>
      <c r="D52" s="184"/>
      <c r="E52" s="184"/>
      <c r="F52" s="184"/>
      <c r="G52" s="184"/>
      <c r="H52" s="184"/>
      <c r="I52" s="147"/>
      <c r="J52" s="10"/>
      <c r="K52" s="10"/>
      <c r="L52" s="10"/>
    </row>
    <row r="53" spans="1:12" ht="12.75">
      <c r="A53" s="105"/>
      <c r="B53" s="20"/>
      <c r="C53" s="197" t="s">
        <v>273</v>
      </c>
      <c r="D53" s="197"/>
      <c r="E53" s="197"/>
      <c r="F53" s="197"/>
      <c r="G53" s="197"/>
      <c r="H53" s="197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89" t="s">
        <v>274</v>
      </c>
      <c r="C55" s="190"/>
      <c r="D55" s="190"/>
      <c r="E55" s="190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91" t="s">
        <v>345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5"/>
      <c r="B57" s="191" t="s">
        <v>305</v>
      </c>
      <c r="C57" s="192"/>
      <c r="D57" s="192"/>
      <c r="E57" s="192"/>
      <c r="F57" s="192"/>
      <c r="G57" s="192"/>
      <c r="H57" s="192"/>
      <c r="I57" s="193"/>
      <c r="J57" s="10"/>
      <c r="K57" s="10"/>
      <c r="L57" s="10"/>
    </row>
    <row r="58" spans="1:12" ht="12.75">
      <c r="A58" s="105"/>
      <c r="B58" s="194" t="s">
        <v>306</v>
      </c>
      <c r="C58" s="195"/>
      <c r="D58" s="195"/>
      <c r="E58" s="195"/>
      <c r="F58" s="195"/>
      <c r="G58" s="195"/>
      <c r="H58" s="195"/>
      <c r="I58" s="196"/>
      <c r="J58" s="10"/>
      <c r="K58" s="10"/>
      <c r="L58" s="10"/>
    </row>
    <row r="59" spans="1:12" ht="12.75">
      <c r="A59" s="105"/>
      <c r="B59" s="108"/>
      <c r="C59" s="109"/>
      <c r="D59" s="109"/>
      <c r="E59" s="109"/>
      <c r="F59" s="109"/>
      <c r="G59" s="109"/>
      <c r="H59" s="109"/>
      <c r="I59" s="110"/>
      <c r="J59" s="10"/>
      <c r="K59" s="10"/>
      <c r="L59" s="10"/>
    </row>
    <row r="60" spans="1:12" ht="13.5" thickBot="1">
      <c r="A60" s="111" t="s">
        <v>275</v>
      </c>
      <c r="B60" s="16"/>
      <c r="C60" s="16"/>
      <c r="D60" s="16"/>
      <c r="E60" s="16"/>
      <c r="F60" s="16"/>
      <c r="G60" s="37"/>
      <c r="H60" s="38"/>
      <c r="I60" s="112"/>
      <c r="J60" s="10"/>
      <c r="K60" s="10"/>
      <c r="L60" s="10"/>
    </row>
    <row r="61" spans="1:12" ht="12.75">
      <c r="A61" s="87"/>
      <c r="B61" s="16"/>
      <c r="C61" s="16"/>
      <c r="D61" s="16"/>
      <c r="E61" s="20" t="s">
        <v>276</v>
      </c>
      <c r="F61" s="33"/>
      <c r="G61" s="179" t="s">
        <v>277</v>
      </c>
      <c r="H61" s="180"/>
      <c r="I61" s="181"/>
      <c r="J61" s="10"/>
      <c r="K61" s="10"/>
      <c r="L61" s="10"/>
    </row>
    <row r="62" spans="1:12" ht="12.75">
      <c r="A62" s="113"/>
      <c r="B62" s="114"/>
      <c r="C62" s="115"/>
      <c r="D62" s="115"/>
      <c r="E62" s="115"/>
      <c r="F62" s="115"/>
      <c r="G62" s="186"/>
      <c r="H62" s="187"/>
      <c r="I62" s="116"/>
      <c r="J62" s="10"/>
      <c r="K62" s="10"/>
      <c r="L62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C53:H53"/>
    <mergeCell ref="G61:I61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miodrag.klickovic@losinia.hr"/>
    <hyperlink ref="C18" r:id="rId2" display="miodrag.klickovic@losini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04" sqref="K104"/>
    </sheetView>
  </sheetViews>
  <sheetFormatPr defaultColWidth="9.140625" defaultRowHeight="12.75"/>
  <cols>
    <col min="1" max="9" width="9.140625" style="49" customWidth="1"/>
    <col min="10" max="10" width="10.421875" style="49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352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340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1">
      <c r="A4" s="236" t="s">
        <v>59</v>
      </c>
      <c r="B4" s="237"/>
      <c r="C4" s="237"/>
      <c r="D4" s="237"/>
      <c r="E4" s="237"/>
      <c r="F4" s="237"/>
      <c r="G4" s="237"/>
      <c r="H4" s="238"/>
      <c r="I4" s="55" t="s">
        <v>278</v>
      </c>
      <c r="J4" s="56" t="s">
        <v>315</v>
      </c>
      <c r="K4" s="57" t="s">
        <v>316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4">
        <v>2</v>
      </c>
      <c r="J5" s="53">
        <v>3</v>
      </c>
      <c r="K5" s="53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30"/>
      <c r="I7" s="3">
        <v>1</v>
      </c>
      <c r="J7" s="6"/>
      <c r="K7" s="6"/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50">
        <f>J9+J16+J26+J35+J39</f>
        <v>138518110</v>
      </c>
      <c r="K8" s="50">
        <f>K9+K16+K26+K35+K39</f>
        <v>138522789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0">
        <f>SUM(J10:J15)</f>
        <v>435780</v>
      </c>
      <c r="K9" s="50">
        <f>SUM(K10:K15)</f>
        <v>435780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0</v>
      </c>
      <c r="K10" s="7">
        <v>0</v>
      </c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0</v>
      </c>
      <c r="K11" s="7">
        <v>0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0</v>
      </c>
      <c r="K12" s="7">
        <v>0</v>
      </c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5538</v>
      </c>
      <c r="K13" s="7">
        <v>5538</v>
      </c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0</v>
      </c>
      <c r="K14" s="7">
        <v>0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>
        <v>430242</v>
      </c>
      <c r="K15" s="7">
        <v>430242</v>
      </c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0">
        <f>SUM(J17:J25)</f>
        <v>0</v>
      </c>
      <c r="K16" s="50">
        <f>SUM(K17:K25)</f>
        <v>4679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0</v>
      </c>
      <c r="K17" s="7">
        <v>0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0</v>
      </c>
      <c r="K18" s="7">
        <v>0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0</v>
      </c>
      <c r="K19" s="7">
        <v>0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0</v>
      </c>
      <c r="K20" s="7">
        <v>0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>
        <v>0</v>
      </c>
      <c r="K21" s="7">
        <v>0</v>
      </c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0</v>
      </c>
      <c r="K22" s="7">
        <v>0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0</v>
      </c>
      <c r="K23" s="7">
        <v>4679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0</v>
      </c>
      <c r="K24" s="7">
        <v>0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0</v>
      </c>
      <c r="K25" s="7">
        <v>0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0">
        <f>SUM(J27:J34)</f>
        <v>138082330</v>
      </c>
      <c r="K26" s="50">
        <f>SUM(K27:K34)</f>
        <v>138082330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137694597</v>
      </c>
      <c r="K27" s="7">
        <v>137694597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387733</v>
      </c>
      <c r="K28" s="7">
        <v>387733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0</v>
      </c>
      <c r="K29" s="7">
        <v>0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>
        <v>0</v>
      </c>
      <c r="K30" s="7">
        <v>0</v>
      </c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0</v>
      </c>
      <c r="K31" s="7">
        <v>0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0</v>
      </c>
      <c r="K32" s="7">
        <v>0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0</v>
      </c>
      <c r="K33" s="7">
        <v>0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0</v>
      </c>
      <c r="K34" s="7">
        <v>0</v>
      </c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>
        <v>0</v>
      </c>
      <c r="K36" s="7">
        <v>0</v>
      </c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0</v>
      </c>
      <c r="K37" s="7">
        <v>0</v>
      </c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>
        <v>0</v>
      </c>
      <c r="K38" s="7">
        <v>0</v>
      </c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0</v>
      </c>
      <c r="K39" s="7">
        <v>0</v>
      </c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50">
        <f>J41+J49+J56+J64</f>
        <v>752410</v>
      </c>
      <c r="K40" s="50">
        <f>K41+K49+K56+K64</f>
        <v>485717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0</v>
      </c>
      <c r="K42" s="7">
        <v>0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0</v>
      </c>
      <c r="K43" s="7">
        <v>0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0</v>
      </c>
      <c r="K44" s="7">
        <v>0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0</v>
      </c>
      <c r="K45" s="7">
        <v>0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0</v>
      </c>
      <c r="K46" s="7">
        <v>0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0</v>
      </c>
      <c r="K47" s="7">
        <v>0</v>
      </c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>
        <v>0</v>
      </c>
      <c r="K48" s="7">
        <v>0</v>
      </c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0">
        <f>SUM(J50:J55)</f>
        <v>439367</v>
      </c>
      <c r="K49" s="50">
        <f>SUM(K50:K55)</f>
        <v>364430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439330</v>
      </c>
      <c r="K50" s="7">
        <v>353564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0</v>
      </c>
      <c r="K51" s="7">
        <v>0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0</v>
      </c>
      <c r="K52" s="7">
        <v>0</v>
      </c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0</v>
      </c>
      <c r="K53" s="7">
        <v>0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0</v>
      </c>
      <c r="K54" s="7">
        <f>11329-1000</f>
        <v>10329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37</v>
      </c>
      <c r="K55" s="7">
        <v>537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0">
        <f>SUM(J57:J63)</f>
        <v>300000</v>
      </c>
      <c r="K56" s="50">
        <f>SUM(K57:K63)</f>
        <v>0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>
        <v>0</v>
      </c>
      <c r="K57" s="7">
        <v>0</v>
      </c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300000</v>
      </c>
      <c r="K58" s="7">
        <v>0</v>
      </c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>
        <v>0</v>
      </c>
      <c r="K59" s="7">
        <v>0</v>
      </c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>
        <v>0</v>
      </c>
      <c r="K60" s="7">
        <v>0</v>
      </c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0</v>
      </c>
      <c r="K61" s="7">
        <v>0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0</v>
      </c>
      <c r="K62" s="7">
        <v>0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0</v>
      </c>
      <c r="K63" s="7">
        <v>0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13043</v>
      </c>
      <c r="K64" s="7">
        <v>121287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7">
        <v>495</v>
      </c>
      <c r="K65" s="7">
        <v>495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50">
        <f>J7+J8+J40+J65</f>
        <v>139271015</v>
      </c>
      <c r="K66" s="50">
        <f>K7+K8+K40+K65</f>
        <v>139009001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0</v>
      </c>
      <c r="K67" s="8">
        <v>0</v>
      </c>
    </row>
    <row r="68" spans="1:11" ht="12.75">
      <c r="A68" s="208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30"/>
      <c r="I69" s="3">
        <v>62</v>
      </c>
      <c r="J69" s="51">
        <f>J70+J71+J72+J78+J79+J82+J85</f>
        <v>138747421</v>
      </c>
      <c r="K69" s="51">
        <f>K70+K71+K72+K78+K79+K82+K85</f>
        <v>138501250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231845600</v>
      </c>
      <c r="K70" s="7">
        <v>231845600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14715808</v>
      </c>
      <c r="K71" s="7">
        <v>14715808</v>
      </c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0">
        <f>J73+J74-J75+J76+J77</f>
        <v>24302</v>
      </c>
      <c r="K72" s="50">
        <f>K73+K74-K75+K76+K77</f>
        <v>24302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13275</v>
      </c>
      <c r="K73" s="7">
        <v>13275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0</v>
      </c>
      <c r="K74" s="7">
        <v>0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0</v>
      </c>
      <c r="K75" s="7">
        <v>0</v>
      </c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0</v>
      </c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11027</v>
      </c>
      <c r="K77" s="7">
        <v>11027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0</v>
      </c>
      <c r="K78" s="7">
        <v>0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0">
        <f>J80-J81</f>
        <v>-107857052</v>
      </c>
      <c r="K79" s="50">
        <f>K80-K81</f>
        <v>-107838289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16424960</v>
      </c>
      <c r="K80" s="7">
        <f>16424960+18763</f>
        <v>16443723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124282012</v>
      </c>
      <c r="K81" s="7">
        <f>124458266-176254</f>
        <v>124282012</v>
      </c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0">
        <v>18763</v>
      </c>
      <c r="K82" s="50">
        <f>K83-K84</f>
        <v>-246171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f>RDG!J48</f>
        <v>7384</v>
      </c>
      <c r="K83" s="7">
        <v>0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0</v>
      </c>
      <c r="K84" s="7">
        <v>246171</v>
      </c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0</v>
      </c>
      <c r="K85" s="7">
        <v>0</v>
      </c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0</v>
      </c>
      <c r="K87" s="7">
        <v>0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>
        <v>0</v>
      </c>
      <c r="K88" s="7">
        <v>0</v>
      </c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0</v>
      </c>
      <c r="K89" s="7">
        <v>0</v>
      </c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50">
        <f>SUM(J91:J99)</f>
        <v>0</v>
      </c>
      <c r="K90" s="50">
        <f>SUM(K91:K99)</f>
        <v>0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>
        <v>0</v>
      </c>
      <c r="K91" s="7">
        <v>0</v>
      </c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0</v>
      </c>
      <c r="K92" s="7">
        <v>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0</v>
      </c>
      <c r="K93" s="7">
        <v>0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>
        <v>0</v>
      </c>
      <c r="K94" s="7">
        <v>0</v>
      </c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0</v>
      </c>
      <c r="K95" s="7">
        <v>0</v>
      </c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>
        <v>0</v>
      </c>
      <c r="K96" s="7">
        <v>0</v>
      </c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>
        <v>0</v>
      </c>
      <c r="K97" s="7">
        <v>0</v>
      </c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0</v>
      </c>
      <c r="K98" s="7">
        <v>0</v>
      </c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0</v>
      </c>
      <c r="K99" s="7">
        <v>0</v>
      </c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50">
        <f>SUM(J101:J112)</f>
        <v>523594</v>
      </c>
      <c r="K100" s="50">
        <f>SUM(K101:K112)</f>
        <v>507751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0</v>
      </c>
      <c r="K101" s="7">
        <v>0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0</v>
      </c>
      <c r="K102" s="7">
        <v>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0</v>
      </c>
      <c r="K103" s="7">
        <v>0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600</v>
      </c>
      <c r="K104" s="7">
        <v>18892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377264</v>
      </c>
      <c r="K105" s="7">
        <f>174649-231+3299</f>
        <v>177717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0</v>
      </c>
      <c r="K106" s="7">
        <v>0</v>
      </c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0</v>
      </c>
      <c r="K107" s="7">
        <v>0</v>
      </c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10918</v>
      </c>
      <c r="K108" s="7">
        <f>123440-1360</f>
        <v>122080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133905</v>
      </c>
      <c r="K109" s="7">
        <v>189062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0</v>
      </c>
      <c r="K110" s="7">
        <v>0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907</v>
      </c>
      <c r="K112" s="7">
        <v>0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7">
        <v>0</v>
      </c>
      <c r="K113" s="7">
        <v>0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50">
        <f>J69+J86+J90+J100+J113</f>
        <v>139271015</v>
      </c>
      <c r="K114" s="50">
        <f>K69+K86+K90+K100+K113</f>
        <v>139009001</v>
      </c>
    </row>
    <row r="115" spans="1:11" ht="12.75">
      <c r="A115" s="205" t="s">
        <v>57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8">
        <v>0</v>
      </c>
      <c r="K115" s="8"/>
    </row>
    <row r="116" spans="1:11" ht="12.75">
      <c r="A116" s="208" t="s">
        <v>307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>
        <v>0</v>
      </c>
      <c r="K118" s="7">
        <v>0</v>
      </c>
    </row>
    <row r="119" spans="1:11" ht="12.75">
      <c r="A119" s="198" t="s">
        <v>9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>
        <v>0</v>
      </c>
      <c r="K119" s="8">
        <v>0</v>
      </c>
    </row>
    <row r="120" spans="1:11" ht="12.75">
      <c r="A120" s="201" t="s">
        <v>308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40">
      <selection activeCell="M27" sqref="M2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10.421875" style="49" bestFit="1" customWidth="1"/>
    <col min="13" max="13" width="10.28125" style="49" customWidth="1"/>
    <col min="14" max="16384" width="9.140625" style="49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43" t="s">
        <v>353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9" t="s">
        <v>341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1.75">
      <c r="A4" s="258" t="s">
        <v>59</v>
      </c>
      <c r="B4" s="258"/>
      <c r="C4" s="258"/>
      <c r="D4" s="258"/>
      <c r="E4" s="258"/>
      <c r="F4" s="258"/>
      <c r="G4" s="258"/>
      <c r="H4" s="258"/>
      <c r="I4" s="55" t="s">
        <v>279</v>
      </c>
      <c r="J4" s="257" t="s">
        <v>315</v>
      </c>
      <c r="K4" s="257"/>
      <c r="L4" s="257" t="s">
        <v>316</v>
      </c>
      <c r="M4" s="257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55"/>
      <c r="J5" s="57" t="s">
        <v>311</v>
      </c>
      <c r="K5" s="57" t="s">
        <v>312</v>
      </c>
      <c r="L5" s="57" t="s">
        <v>311</v>
      </c>
      <c r="M5" s="57" t="s">
        <v>312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30"/>
      <c r="I7" s="3">
        <v>111</v>
      </c>
      <c r="J7" s="51">
        <f>SUM(J8:J9)</f>
        <v>152000</v>
      </c>
      <c r="K7" s="51">
        <f>SUM(K8:K9)</f>
        <v>152000</v>
      </c>
      <c r="L7" s="51">
        <f>SUM(L8:L9)</f>
        <v>280200</v>
      </c>
      <c r="M7" s="51">
        <f>SUM(M8:M9)</f>
        <v>280200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152000</v>
      </c>
      <c r="K8" s="7">
        <v>152000</v>
      </c>
      <c r="L8" s="7">
        <v>280200</v>
      </c>
      <c r="M8" s="7">
        <v>280200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0</v>
      </c>
      <c r="K9" s="7">
        <v>0</v>
      </c>
      <c r="L9" s="7">
        <v>0</v>
      </c>
      <c r="M9" s="7">
        <v>0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50">
        <f>J11+J12+J16+J20+J21+J22+J25+J26</f>
        <v>148377</v>
      </c>
      <c r="K10" s="50">
        <f>K11+K12+K16+K20+K21+K22+K25+K26</f>
        <v>148377</v>
      </c>
      <c r="L10" s="50">
        <f>L11+L12+L16+L20+L21+L22+L25+L26</f>
        <v>527749</v>
      </c>
      <c r="M10" s="50">
        <f>M11+M12+M16+M20+M21+M22+M25+M26</f>
        <v>527749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50">
        <f>SUM(J13:J15)</f>
        <v>45660</v>
      </c>
      <c r="K12" s="50">
        <f>SUM(K13:K15)</f>
        <v>45660</v>
      </c>
      <c r="L12" s="50">
        <f>SUM(L13:L15)</f>
        <v>185028</v>
      </c>
      <c r="M12" s="50">
        <f>SUM(M13:M15)</f>
        <v>185028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705</v>
      </c>
      <c r="K13" s="7">
        <v>705</v>
      </c>
      <c r="L13" s="7">
        <v>5567</v>
      </c>
      <c r="M13" s="7">
        <v>5567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44955</v>
      </c>
      <c r="K15" s="7">
        <v>44955</v>
      </c>
      <c r="L15" s="7">
        <v>179461</v>
      </c>
      <c r="M15" s="7">
        <v>179461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50">
        <f>SUM(J17:J19)</f>
        <v>50033</v>
      </c>
      <c r="K16" s="50">
        <f>SUM(K17:K19)</f>
        <v>50033</v>
      </c>
      <c r="L16" s="50">
        <f>SUM(L17:L19)</f>
        <v>276986</v>
      </c>
      <c r="M16" s="50">
        <f>SUM(M17:M19)</f>
        <v>276986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32468</v>
      </c>
      <c r="K17" s="7">
        <v>32468</v>
      </c>
      <c r="L17" s="7">
        <v>162176</v>
      </c>
      <c r="M17" s="7">
        <f>L17</f>
        <v>162176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10222</v>
      </c>
      <c r="K18" s="7">
        <v>10222</v>
      </c>
      <c r="L18" s="7">
        <f>29243+47855</f>
        <v>77098</v>
      </c>
      <c r="M18" s="7">
        <f>L18</f>
        <v>77098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7343</v>
      </c>
      <c r="K19" s="7">
        <v>7343</v>
      </c>
      <c r="L19" s="7">
        <v>37712</v>
      </c>
      <c r="M19" s="7">
        <f>L19</f>
        <v>37712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0</v>
      </c>
      <c r="K20" s="7">
        <v>0</v>
      </c>
      <c r="L20" s="7">
        <v>0</v>
      </c>
      <c r="M20" s="7">
        <v>0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52684</v>
      </c>
      <c r="K21" s="7">
        <v>52684</v>
      </c>
      <c r="L21" s="7">
        <v>56686</v>
      </c>
      <c r="M21" s="7">
        <v>56686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50">
        <v>0</v>
      </c>
      <c r="K22" s="50">
        <v>0</v>
      </c>
      <c r="L22" s="50">
        <f>SUM(L23:L24)</f>
        <v>0</v>
      </c>
      <c r="M22" s="50">
        <v>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>
        <v>0</v>
      </c>
      <c r="K26" s="7">
        <v>0</v>
      </c>
      <c r="L26" s="7">
        <v>9049</v>
      </c>
      <c r="M26" s="7">
        <v>9049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50">
        <f>SUM(J28:J32)</f>
        <v>3767</v>
      </c>
      <c r="K27" s="50">
        <f>SUM(K28:K32)</f>
        <v>3767</v>
      </c>
      <c r="L27" s="50">
        <f>SUM(L28:L32)</f>
        <v>3757</v>
      </c>
      <c r="M27" s="50">
        <f>SUM(M28:M32)</f>
        <v>3757</v>
      </c>
    </row>
    <row r="28" spans="1:13" ht="12.75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3767</v>
      </c>
      <c r="K29" s="7">
        <v>3767</v>
      </c>
      <c r="L29" s="7">
        <f>2463+1294</f>
        <v>3757</v>
      </c>
      <c r="M29" s="7">
        <f>L29</f>
        <v>3757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50">
        <f>SUM(J34:J37)</f>
        <v>6</v>
      </c>
      <c r="K33" s="50">
        <f>SUM(K34:K37)</f>
        <v>6</v>
      </c>
      <c r="L33" s="50">
        <f>SUM(L34:L37)</f>
        <v>2379</v>
      </c>
      <c r="M33" s="50">
        <f>SUM(M34:M37)</f>
        <v>2379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6</v>
      </c>
      <c r="K35" s="7">
        <v>6</v>
      </c>
      <c r="L35" s="7">
        <v>2379</v>
      </c>
      <c r="M35" s="7">
        <v>2379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50">
        <f>J7+J27+J38+J40</f>
        <v>155767</v>
      </c>
      <c r="K42" s="50">
        <f>K7+K27+K38+K40</f>
        <v>155767</v>
      </c>
      <c r="L42" s="50">
        <f>L7+L27+L38+L40</f>
        <v>283957</v>
      </c>
      <c r="M42" s="50">
        <f>M7+M27+M38+M40</f>
        <v>283957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50">
        <f>J10+J33+J39+J41</f>
        <v>148383</v>
      </c>
      <c r="K43" s="50">
        <f>K10+K33+K39+K41</f>
        <v>148383</v>
      </c>
      <c r="L43" s="50">
        <f>L10+L33+L39+L41</f>
        <v>530128</v>
      </c>
      <c r="M43" s="50">
        <f>M10+M33+M39+M41</f>
        <v>530128</v>
      </c>
    </row>
    <row r="44" spans="1:13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50">
        <f>J42-J43</f>
        <v>7384</v>
      </c>
      <c r="K44" s="50">
        <f>K42-K43</f>
        <v>7384</v>
      </c>
      <c r="L44" s="50">
        <f>L42-L43</f>
        <v>-246171</v>
      </c>
      <c r="M44" s="50">
        <f>M42-M43</f>
        <v>-246171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0">
        <f>IF(J42&gt;J43,J42-J43,0)</f>
        <v>7384</v>
      </c>
      <c r="K45" s="50">
        <f>IF(K42&gt;K43,K42-K43,0)</f>
        <v>7384</v>
      </c>
      <c r="L45" s="50">
        <f>L44</f>
        <v>-246171</v>
      </c>
      <c r="M45" s="50">
        <f>M44</f>
        <v>-246171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246171</v>
      </c>
      <c r="M46" s="50">
        <f>IF(M43&gt;M42,M43-M42,0)</f>
        <v>246171</v>
      </c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50">
        <f>J44-J47</f>
        <v>7384</v>
      </c>
      <c r="K48" s="50">
        <f>K44-K47</f>
        <v>7384</v>
      </c>
      <c r="L48" s="50">
        <f>L44-L47</f>
        <v>-246171</v>
      </c>
      <c r="M48" s="50">
        <f>M44-M47</f>
        <v>-246171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0">
        <f>IF(J48&gt;0,J48,0)</f>
        <v>7384</v>
      </c>
      <c r="K49" s="50">
        <f>IF(K48&gt;0,K48,0)</f>
        <v>7384</v>
      </c>
      <c r="L49" s="50">
        <f>IF(L48&gt;0,L48,0)</f>
        <v>0</v>
      </c>
      <c r="M49" s="50">
        <f>IF(M48&gt;0,M48,0)</f>
        <v>0</v>
      </c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246171</v>
      </c>
      <c r="M50" s="58">
        <f>IF(M48&lt;0,-M48,0)</f>
        <v>246171</v>
      </c>
    </row>
    <row r="51" spans="1:13" ht="12.75" customHeight="1">
      <c r="A51" s="208" t="s">
        <v>309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2"/>
      <c r="J52" s="52"/>
      <c r="K52" s="52"/>
      <c r="L52" s="52"/>
      <c r="M52" s="59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08" t="s">
        <v>189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30"/>
      <c r="I56" s="9">
        <v>157</v>
      </c>
      <c r="J56" s="6">
        <v>0</v>
      </c>
      <c r="K56" s="6">
        <v>0</v>
      </c>
      <c r="L56" s="6">
        <v>0</v>
      </c>
      <c r="M56" s="6">
        <v>0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0">
        <f>SUM(J58:J64)</f>
        <v>0</v>
      </c>
      <c r="K57" s="50">
        <f>SUM(K58:K64)</f>
        <v>0</v>
      </c>
      <c r="L57" s="50">
        <v>0</v>
      </c>
      <c r="M57" s="50">
        <v>0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50">
        <v>0</v>
      </c>
      <c r="K66" s="50">
        <v>0</v>
      </c>
      <c r="L66" s="50">
        <f>L57-L65</f>
        <v>0</v>
      </c>
      <c r="M66" s="50">
        <f>M57-M65</f>
        <v>0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47" t="s">
        <v>310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>
        <f>J54</f>
        <v>0</v>
      </c>
      <c r="K71" s="8">
        <f>K54</f>
        <v>0</v>
      </c>
      <c r="L71" s="8">
        <v>0</v>
      </c>
      <c r="M71" s="8">
        <v>0</v>
      </c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9" customWidth="1"/>
    <col min="10" max="10" width="9.421875" style="49" bestFit="1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325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1.75">
      <c r="A4" s="267" t="s">
        <v>59</v>
      </c>
      <c r="B4" s="267"/>
      <c r="C4" s="267"/>
      <c r="D4" s="267"/>
      <c r="E4" s="267"/>
      <c r="F4" s="267"/>
      <c r="G4" s="267"/>
      <c r="H4" s="267"/>
      <c r="I4" s="63" t="s">
        <v>279</v>
      </c>
      <c r="J4" s="64" t="s">
        <v>315</v>
      </c>
      <c r="K4" s="64" t="s">
        <v>316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5">
        <v>2</v>
      </c>
      <c r="J5" s="66" t="s">
        <v>282</v>
      </c>
      <c r="K5" s="66" t="s">
        <v>283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0"/>
      <c r="J6" s="260"/>
      <c r="K6" s="261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0</v>
      </c>
      <c r="K7" s="7">
        <v>0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0</v>
      </c>
      <c r="K8" s="7">
        <v>0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0</v>
      </c>
      <c r="K9" s="7">
        <v>0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0</v>
      </c>
      <c r="K10" s="7">
        <v>0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0</v>
      </c>
      <c r="K11" s="7">
        <v>0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0</v>
      </c>
      <c r="K12" s="7">
        <v>0</v>
      </c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50">
        <f>J7+J8+J9+J10+J11+J12</f>
        <v>0</v>
      </c>
      <c r="K13" s="50">
        <f>K7+K8+K9+K10+K11+K12</f>
        <v>0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7">
        <v>0</v>
      </c>
      <c r="K14" s="7">
        <v>0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>
        <v>0</v>
      </c>
      <c r="K15" s="7">
        <v>0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0</v>
      </c>
      <c r="K16" s="7">
        <v>0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>
        <v>0</v>
      </c>
      <c r="K17" s="7">
        <v>0</v>
      </c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0">
        <f>SUM(J14:J17)</f>
        <v>0</v>
      </c>
      <c r="K18" s="50">
        <f>SUM(K14:K17)</f>
        <v>0</v>
      </c>
    </row>
    <row r="19" spans="1:11" ht="12.75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50">
        <f>IF(J18&gt;J13,J18-J13,0)</f>
        <v>0</v>
      </c>
      <c r="K20" s="50">
        <f>IF(K18&gt;K13,K18-K13,0)</f>
        <v>0</v>
      </c>
    </row>
    <row r="21" spans="1:11" ht="12.75">
      <c r="A21" s="208" t="s">
        <v>159</v>
      </c>
      <c r="B21" s="209"/>
      <c r="C21" s="209"/>
      <c r="D21" s="209"/>
      <c r="E21" s="209"/>
      <c r="F21" s="209"/>
      <c r="G21" s="209"/>
      <c r="H21" s="209"/>
      <c r="I21" s="260"/>
      <c r="J21" s="260"/>
      <c r="K21" s="261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7">
        <v>0</v>
      </c>
      <c r="K22" s="7">
        <v>0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7">
        <v>0</v>
      </c>
      <c r="K23" s="7">
        <v>0</v>
      </c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7"/>
      <c r="K24" s="7">
        <v>0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7"/>
      <c r="K25" s="7">
        <v>0</v>
      </c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7">
        <v>0</v>
      </c>
      <c r="K26" s="7">
        <v>0</v>
      </c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50">
        <f>SUM(J22:J26)</f>
        <v>0</v>
      </c>
      <c r="K27" s="50">
        <f>SUM(K22:K26)</f>
        <v>0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/>
      <c r="K28" s="7">
        <v>0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7">
        <v>0</v>
      </c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7"/>
      <c r="K30" s="7"/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50">
        <f>SUM(J28:J30)</f>
        <v>0</v>
      </c>
      <c r="K31" s="50">
        <f>SUM(K28:K30)</f>
        <v>0</v>
      </c>
    </row>
    <row r="32" spans="1:11" ht="12.75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50">
        <f>IF(J31&gt;J27,J31-J27,0)</f>
        <v>0</v>
      </c>
      <c r="K33" s="50">
        <f>IF(K31&gt;K27,K31-K27,0)</f>
        <v>0</v>
      </c>
    </row>
    <row r="34" spans="1:11" ht="12.75">
      <c r="A34" s="208" t="s">
        <v>160</v>
      </c>
      <c r="B34" s="209"/>
      <c r="C34" s="209"/>
      <c r="D34" s="209"/>
      <c r="E34" s="209"/>
      <c r="F34" s="209"/>
      <c r="G34" s="209"/>
      <c r="H34" s="209"/>
      <c r="I34" s="260"/>
      <c r="J34" s="260"/>
      <c r="K34" s="261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7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>
        <v>0</v>
      </c>
      <c r="K36" s="7">
        <v>0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7">
        <v>0</v>
      </c>
      <c r="K37" s="7">
        <v>0</v>
      </c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50">
        <f>SUM(J35:J37)</f>
        <v>0</v>
      </c>
      <c r="K38" s="50">
        <f>SUM(K35:K37)</f>
        <v>0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>
        <v>0</v>
      </c>
      <c r="K39" s="7">
        <v>0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>
        <v>0</v>
      </c>
      <c r="K40" s="7">
        <v>0</v>
      </c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7">
        <v>0</v>
      </c>
      <c r="K41" s="7">
        <v>0</v>
      </c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7">
        <v>0</v>
      </c>
      <c r="K42" s="7">
        <v>0</v>
      </c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7"/>
      <c r="K43" s="7"/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50">
        <f>SUM(J39:J43)</f>
        <v>0</v>
      </c>
      <c r="K44" s="50">
        <f>SUM(K39:K43)</f>
        <v>0</v>
      </c>
    </row>
    <row r="45" spans="1:11" ht="12.75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50">
        <f>IF(J38&gt;J44,J38-J44,0)</f>
        <v>0</v>
      </c>
      <c r="K45" s="50">
        <f>IF(K38&gt;K44,K38-K44,0)</f>
        <v>0</v>
      </c>
    </row>
    <row r="46" spans="1:11" ht="12.75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50">
        <f>IF(J44&gt;J38,J44-J38,0)</f>
        <v>0</v>
      </c>
      <c r="K46" s="50">
        <f>IF(K44&gt;K38,K44-K38,0)</f>
        <v>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50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7">
        <v>0</v>
      </c>
      <c r="K49" s="7">
        <v>0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v>0</v>
      </c>
      <c r="K50" s="7">
        <v>0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>
        <v>0</v>
      </c>
      <c r="K51" s="7">
        <v>0</v>
      </c>
    </row>
    <row r="52" spans="1:11" ht="12.75">
      <c r="A52" s="198" t="s">
        <v>177</v>
      </c>
      <c r="B52" s="199"/>
      <c r="C52" s="199"/>
      <c r="D52" s="199"/>
      <c r="E52" s="199"/>
      <c r="F52" s="199"/>
      <c r="G52" s="199"/>
      <c r="H52" s="199"/>
      <c r="I52" s="4">
        <v>44</v>
      </c>
      <c r="J52" s="58">
        <f>J49+J50-J51</f>
        <v>0</v>
      </c>
      <c r="K52" s="58">
        <v>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A26" sqref="A26:H2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1.75">
      <c r="A4" s="267" t="s">
        <v>59</v>
      </c>
      <c r="B4" s="267"/>
      <c r="C4" s="267"/>
      <c r="D4" s="267"/>
      <c r="E4" s="267"/>
      <c r="F4" s="267"/>
      <c r="G4" s="267"/>
      <c r="H4" s="267"/>
      <c r="I4" s="63" t="s">
        <v>279</v>
      </c>
      <c r="J4" s="64" t="s">
        <v>315</v>
      </c>
      <c r="K4" s="64" t="s">
        <v>316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9">
        <v>2</v>
      </c>
      <c r="J5" s="70" t="s">
        <v>282</v>
      </c>
      <c r="K5" s="70" t="s">
        <v>283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0"/>
      <c r="J6" s="260"/>
      <c r="K6" s="261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9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5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8" t="s">
        <v>159</v>
      </c>
      <c r="B22" s="209"/>
      <c r="C22" s="209"/>
      <c r="D22" s="209"/>
      <c r="E22" s="209"/>
      <c r="F22" s="209"/>
      <c r="G22" s="209"/>
      <c r="H22" s="209"/>
      <c r="I22" s="260"/>
      <c r="J22" s="260"/>
      <c r="K22" s="261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317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318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8" t="s">
        <v>160</v>
      </c>
      <c r="B35" s="209"/>
      <c r="C35" s="209"/>
      <c r="D35" s="209"/>
      <c r="E35" s="209"/>
      <c r="F35" s="209"/>
      <c r="G35" s="209"/>
      <c r="H35" s="209"/>
      <c r="I35" s="260">
        <v>0</v>
      </c>
      <c r="J35" s="260"/>
      <c r="K35" s="261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0" width="9.57421875" style="73" bestFit="1" customWidth="1"/>
    <col min="11" max="11" width="10.140625" style="73" bestFit="1" customWidth="1"/>
    <col min="12" max="16384" width="9.140625" style="73" customWidth="1"/>
  </cols>
  <sheetData>
    <row r="1" spans="1:12" ht="12.75">
      <c r="A1" s="291" t="s">
        <v>280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2"/>
    </row>
    <row r="2" spans="1:12" ht="15">
      <c r="A2" s="39"/>
      <c r="B2" s="71"/>
      <c r="C2" s="278" t="s">
        <v>281</v>
      </c>
      <c r="D2" s="278"/>
      <c r="E2" s="74" t="s">
        <v>348</v>
      </c>
      <c r="F2" s="40" t="s">
        <v>250</v>
      </c>
      <c r="G2" s="279" t="s">
        <v>347</v>
      </c>
      <c r="H2" s="280"/>
      <c r="I2" s="71"/>
      <c r="J2" s="71"/>
      <c r="K2" s="71"/>
      <c r="L2" s="75"/>
    </row>
    <row r="3" spans="1:11" ht="21.75">
      <c r="A3" s="281" t="s">
        <v>59</v>
      </c>
      <c r="B3" s="281"/>
      <c r="C3" s="281"/>
      <c r="D3" s="281"/>
      <c r="E3" s="281"/>
      <c r="F3" s="281"/>
      <c r="G3" s="281"/>
      <c r="H3" s="281"/>
      <c r="I3" s="78" t="s">
        <v>304</v>
      </c>
      <c r="J3" s="79" t="s">
        <v>150</v>
      </c>
      <c r="K3" s="79" t="s">
        <v>151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81">
        <v>2</v>
      </c>
      <c r="J4" s="80" t="s">
        <v>282</v>
      </c>
      <c r="K4" s="80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1">
        <v>1</v>
      </c>
      <c r="J5" s="42">
        <v>0</v>
      </c>
      <c r="K5" s="42">
        <v>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1">
        <v>2</v>
      </c>
      <c r="J6" s="43">
        <v>0</v>
      </c>
      <c r="K6" s="43">
        <v>0</v>
      </c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1">
        <v>3</v>
      </c>
      <c r="J7" s="43">
        <v>0</v>
      </c>
      <c r="K7" s="43">
        <v>0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1">
        <v>4</v>
      </c>
      <c r="J8" s="43">
        <v>0</v>
      </c>
      <c r="K8" s="43">
        <v>0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1">
        <v>5</v>
      </c>
      <c r="J9" s="43">
        <v>0</v>
      </c>
      <c r="K9" s="43">
        <f>RDG!L53</f>
        <v>0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1">
        <v>6</v>
      </c>
      <c r="J10" s="43">
        <v>0</v>
      </c>
      <c r="K10" s="43">
        <v>0</v>
      </c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1">
        <v>7</v>
      </c>
      <c r="J11" s="43">
        <v>0</v>
      </c>
      <c r="K11" s="43">
        <v>0</v>
      </c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1">
        <v>8</v>
      </c>
      <c r="J12" s="43">
        <v>0</v>
      </c>
      <c r="K12" s="43">
        <v>0</v>
      </c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1">
        <v>9</v>
      </c>
      <c r="J13" s="43">
        <v>0</v>
      </c>
      <c r="K13" s="43">
        <v>0</v>
      </c>
    </row>
    <row r="14" spans="1:11" ht="12.75">
      <c r="A14" s="283" t="s">
        <v>293</v>
      </c>
      <c r="B14" s="284"/>
      <c r="C14" s="284"/>
      <c r="D14" s="284"/>
      <c r="E14" s="284"/>
      <c r="F14" s="284"/>
      <c r="G14" s="284"/>
      <c r="H14" s="284"/>
      <c r="I14" s="41">
        <v>10</v>
      </c>
      <c r="J14" s="76">
        <f>SUM(J5:J13)</f>
        <v>0</v>
      </c>
      <c r="K14" s="76">
        <f>SUM(K5:K13)</f>
        <v>0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1">
        <v>11</v>
      </c>
      <c r="J15" s="43">
        <v>0</v>
      </c>
      <c r="K15" s="43">
        <v>0</v>
      </c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1">
        <v>12</v>
      </c>
      <c r="J16" s="43">
        <v>0</v>
      </c>
      <c r="K16" s="43">
        <v>0</v>
      </c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1">
        <v>13</v>
      </c>
      <c r="J17" s="43">
        <v>0</v>
      </c>
      <c r="K17" s="43">
        <v>0</v>
      </c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1">
        <v>14</v>
      </c>
      <c r="J18" s="43">
        <v>0</v>
      </c>
      <c r="K18" s="43">
        <v>0</v>
      </c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1">
        <v>15</v>
      </c>
      <c r="J19" s="43">
        <v>0</v>
      </c>
      <c r="K19" s="43">
        <v>0</v>
      </c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1">
        <v>16</v>
      </c>
      <c r="J20" s="43">
        <v>0</v>
      </c>
      <c r="K20" s="43">
        <f>K14-J14</f>
        <v>0</v>
      </c>
    </row>
    <row r="21" spans="1:11" ht="12.75">
      <c r="A21" s="283" t="s">
        <v>300</v>
      </c>
      <c r="B21" s="284"/>
      <c r="C21" s="284"/>
      <c r="D21" s="284"/>
      <c r="E21" s="284"/>
      <c r="F21" s="284"/>
      <c r="G21" s="284"/>
      <c r="H21" s="284"/>
      <c r="I21" s="41">
        <v>17</v>
      </c>
      <c r="J21" s="77">
        <v>0</v>
      </c>
      <c r="K21" s="77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301</v>
      </c>
      <c r="B23" s="286"/>
      <c r="C23" s="286"/>
      <c r="D23" s="286"/>
      <c r="E23" s="286"/>
      <c r="F23" s="286"/>
      <c r="G23" s="286"/>
      <c r="H23" s="286"/>
      <c r="I23" s="44">
        <v>18</v>
      </c>
      <c r="J23" s="42">
        <v>0</v>
      </c>
      <c r="K23" s="42">
        <v>0</v>
      </c>
    </row>
    <row r="24" spans="1:11" ht="17.25" customHeight="1">
      <c r="A24" s="287" t="s">
        <v>302</v>
      </c>
      <c r="B24" s="288"/>
      <c r="C24" s="288"/>
      <c r="D24" s="288"/>
      <c r="E24" s="288"/>
      <c r="F24" s="288"/>
      <c r="G24" s="288"/>
      <c r="H24" s="288"/>
      <c r="I24" s="45">
        <v>19</v>
      </c>
      <c r="J24" s="77">
        <v>0</v>
      </c>
      <c r="K24" s="77">
        <v>0</v>
      </c>
    </row>
    <row r="25" spans="1:11" ht="30" customHeight="1">
      <c r="A25" s="289" t="s">
        <v>303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3"/>
  <sheetViews>
    <sheetView view="pageBreakPreview" zoomScale="110" zoomScaleSheetLayoutView="110" zoomScalePageLayoutView="0" workbookViewId="0" topLeftCell="A1">
      <selection activeCell="A17" sqref="A17"/>
    </sheetView>
  </sheetViews>
  <sheetFormatPr defaultColWidth="9.140625" defaultRowHeight="12.75"/>
  <cols>
    <col min="1" max="1" width="136.57421875" style="0" customWidth="1"/>
    <col min="2" max="2" width="11.140625" style="0" customWidth="1"/>
  </cols>
  <sheetData>
    <row r="1" ht="12.75">
      <c r="A1" s="124"/>
    </row>
    <row r="2" ht="17.25">
      <c r="A2" s="126" t="s">
        <v>336</v>
      </c>
    </row>
    <row r="3" ht="12.75">
      <c r="A3" s="124"/>
    </row>
    <row r="5" ht="12.75">
      <c r="A5" s="125"/>
    </row>
    <row r="6" ht="12.75">
      <c r="A6" s="125"/>
    </row>
    <row r="7" ht="15">
      <c r="A7" s="128" t="s">
        <v>326</v>
      </c>
    </row>
    <row r="8" ht="15">
      <c r="A8" s="128"/>
    </row>
    <row r="9" ht="15">
      <c r="A9" s="128" t="s">
        <v>327</v>
      </c>
    </row>
    <row r="10" ht="15">
      <c r="A10" s="128"/>
    </row>
    <row r="11" ht="15">
      <c r="A11" s="128" t="s">
        <v>328</v>
      </c>
    </row>
    <row r="12" ht="15">
      <c r="A12" s="128"/>
    </row>
    <row r="13" ht="15">
      <c r="A13" s="128" t="s">
        <v>329</v>
      </c>
    </row>
    <row r="14" ht="15">
      <c r="A14" s="128"/>
    </row>
    <row r="15" ht="15">
      <c r="A15" s="128" t="s">
        <v>330</v>
      </c>
    </row>
    <row r="16" ht="15">
      <c r="A16" s="128"/>
    </row>
    <row r="17" ht="15">
      <c r="A17" s="128" t="s">
        <v>331</v>
      </c>
    </row>
    <row r="18" ht="15">
      <c r="A18" s="128"/>
    </row>
    <row r="19" ht="15">
      <c r="A19" s="128" t="s">
        <v>337</v>
      </c>
    </row>
    <row r="21" ht="15">
      <c r="A21" s="129" t="s">
        <v>338</v>
      </c>
    </row>
    <row r="23" ht="15">
      <c r="A23" s="129" t="s">
        <v>339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Dario</cp:lastModifiedBy>
  <cp:lastPrinted>2013-10-29T07:11:25Z</cp:lastPrinted>
  <dcterms:created xsi:type="dcterms:W3CDTF">2008-10-17T11:51:54Z</dcterms:created>
  <dcterms:modified xsi:type="dcterms:W3CDTF">2019-04-30T15:39:48Z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