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  <sheet name="List1" sheetId="8" r:id="rId8"/>
  </sheets>
  <definedNames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<sst xmlns="http://schemas.openxmlformats.org/spreadsheetml/2006/main" count="427" uniqueCount="368">
  <si>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</si>
  <si>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</si>
  <si>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</si>
  <si>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</si>
  <si>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</si>
  <si>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</si>
  <si>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</si>
  <si>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</si>
  <si>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</si>
  <si>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</si>
  <si>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</si>
  <si>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</si>
  <si>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</si>
  <si>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</si>
  <si>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</si>
  <si>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</si>
  <si>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</si>
  <si>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</si>
  <si>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</si>
  <si>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</si>
  <si>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</si>
  <si>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</si>
  <si>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</si>
  <si>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</si>
  <si>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</si>
  <si>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</si>
  <si>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</si>
  <si>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</si>
  <si>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</si>
  <si>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</si>
  <si>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</si>
  <si>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</si>
  <si>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</si>
  <si>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</si>
  <si>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</si>
  <si>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</si>
  <si>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</si>
  <si>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</si>
  <si>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</si>
  <si>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</si>
  <si>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</si>
  <si>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</si>
  <si>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</si>
  <si>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</si>
  <si>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</si>
  <si>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</si>
  <si>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</si>
  <si>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</si>
  <si>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</si>
  <si>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</si>
  <si>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</si>
  <si>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</si>
  <si>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</si>
  <si>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</si>
  <si>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</si>
  <si>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</si>
  <si>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</si>
  <si>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</si>
  <si>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</si>
  <si>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</si>
  <si>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</si>
  <si>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</si>
  <si>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</si>
  <si>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</si>
  <si>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</si>
  <si>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</si>
  <si>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</si>
  <si>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</si>
  <si>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</si>
  <si>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</si>
  <si>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</si>
  <si>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</si>
  <si>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</si>
  <si>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</si>
  <si>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</si>
  <si>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</si>
  <si>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</si>
  <si>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</si>
  <si>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</si>
  <si>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</si>
  <si>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</si>
  <si>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</si>
  <si>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</si>
  <si>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</si>
  <si>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</si>
  <si>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</si>
  <si>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</si>
  <si>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</si>
  <si>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</si>
  <si>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</si>
  <si>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</si>
  <si>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</si>
  <si>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</si>
  <si>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</si>
  <si>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</si>
  <si>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</si>
  <si>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</si>
  <si>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</si>
  <si>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</si>
  <si>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</si>
  <si>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</si>
  <si>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</si>
  <si>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</si>
  <si>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</si>
  <si>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</si>
  <si>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</si>
  <si>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</si>
  <si>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</si>
  <si>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</si>
  <si>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</si>
  <si>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</si>
  <si>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</si>
  <si>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</si>
  <si>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</si>
  <si>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</si>
  <si>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</si>
  <si>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</si>
  <si>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</si>
  <si>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</si>
  <si>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</si>
  <si>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</si>
  <si>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</si>
  <si>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</si>
  <si>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</si>
  <si>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</si>
  <si>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</si>
  <si>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</si>
  <si>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</si>
  <si>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</si>
  <si>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</si>
  <si>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</si>
  <si>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</si>
  <si>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</si>
  <si>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</si>
  <si>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</si>
  <si>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</si>
  <si>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</si>
  <si>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</si>
  <si>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</si>
  <si>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</si>
  <si>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</si>
  <si>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</si>
  <si>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</si>
  <si>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</si>
  <si>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</si>
  <si>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</si>
  <si>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</si>
  <si>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</si>
  <si>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</si>
  <si>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</si>
  <si>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</si>
  <si>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</si>
  <si>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</si>
  <si>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</si>
  <si>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</si>
  <si>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</si>
  <si>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</si>
  <si>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</si>
  <si>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</si>
  <si>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</si>
  <si>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</si>
  <si>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</si>
  <si>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</si>
  <si>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</si>
  <si>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</si>
  <si>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</si>
  <si>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</si>
  <si>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</si>
  <si>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</si>
  <si>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</si>
  <si>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</si>
  <si>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</si>
  <si>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</si>
  <si>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</si>
  <si>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</si>
  <si>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</si>
  <si>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</si>
  <si>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</si>
  <si>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</si>
  <si>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</si>
  <si>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</si>
  <si>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</si>
  <si>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</si>
  <si>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</si>
  <si>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</si>
  <si>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</si>
  <si>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</si>
  <si>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</si>
  <si>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</si>
  <si>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</si>
  <si>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</si>
  <si>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</si>
  <si>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</si>
  <si>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</si>
  <si>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</si>
  <si>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</si>
  <si>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</si>
  <si>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</si>
  <si>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</si>
  <si>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</si>
  <si>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</si>
  <si>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</si>
  <si>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</si>
  <si>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</si>
  <si>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</si>
  <si>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</si>
  <si>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</si>
  <si>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</si>
  <si>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</si>
  <si>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</si>
  <si>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</si>
  <si>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</si>
  <si>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</si>
  <si>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</si>
  <si>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</si>
  <si>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</si>
  <si>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</si>
  <si>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</si>
  <si>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</si>
  <si>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</si>
  <si>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</si>
  <si>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</si>
  <si>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</si>
  <si>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</si>
  <si>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</si>
  <si>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</si>
  <si>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</si>
  <si>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</si>
  <si>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</si>
  <si>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</si>
  <si>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</si>
  <si>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</si>
  <si>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</si>
  <si>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</si>
  <si>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</si>
  <si>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</si>
  <si>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</si>
  <si>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</si>
  <si>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</si>
  <si>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</si>
  <si>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</si>
  <si>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</si>
  <si>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</si>
  <si>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</si>
  <si>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</si>
  <si>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</si>
  <si>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</si>
  <si>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</si>
  <si>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</si>
  <si>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</si>
  <si>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</si>
  <si>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</si>
  <si>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</si>
  <si>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</si>
  <si>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</si>
  <si>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</si>
  <si>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</si>
  <si>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</si>
  <si>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</si>
  <si>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</si>
  <si>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</si>
  <si>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</si>
  <si>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</si>
  <si>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</si>
  <si>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</si>
  <si>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</si>
  <si>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</si>
  <si>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</si>
  <si>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</si>
  <si>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</si>
  <si>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</si>
  <si>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</si>
  <si>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</si>
  <si>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</si>
  <si>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</si>
  <si>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</si>
  <si>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</si>
  <si>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</si>
  <si>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</si>
  <si>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</si>
  <si>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</si>
  <si>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</si>
  <si>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</si>
  <si>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</si>
  <si>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</si>
  <si>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</si>
  <si>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</si>
  <si>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</si>
  <si>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</si>
  <si>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</si>
  <si>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</si>
  <si>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</si>
  <si>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</si>
  <si>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</si>
  <si>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</si>
  <si>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</si>
  <si>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</si>
  <si>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</si>
  <si>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</si>
  <si>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</si>
  <si>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</si>
  <si>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</si>
  <si>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</si>
  <si>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</si>
  <si>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</si>
  <si>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</si>
  <si>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</si>
  <si>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</si>
  <si>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</si>
  <si>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</si>
  <si>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</si>
  <si>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</si>
  <si>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</si>
  <si>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</si>
  <si>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</si>
  <si>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</si>
  <si>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</si>
  <si>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</si>
  <si>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</si>
  <si>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</si>
  <si>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</si>
  <si>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03040135</t>
  </si>
  <si>
    <t>04031685</t>
  </si>
  <si>
    <t>84596290185</t>
  </si>
  <si>
    <t>LOŠINJSKA PLOVIDBA HOLDING DD KONSOLIDIRANI</t>
  </si>
  <si>
    <t>MALI LOŠINJ</t>
  </si>
  <si>
    <t>PRIVLAKA 19</t>
  </si>
  <si>
    <t>losinjplov@losinjplov.com.hr</t>
  </si>
  <si>
    <t>www.losinjplov.com.hr</t>
  </si>
  <si>
    <t>PRIMORSKO-GORANSKA</t>
  </si>
  <si>
    <t>DA</t>
  </si>
  <si>
    <t>5020</t>
  </si>
  <si>
    <t>LOŠINJSKA PLOVIDBA BRODARSTVO d.o.o.</t>
  </si>
  <si>
    <t>03040151</t>
  </si>
  <si>
    <t>LOŠINJSKA PLOVIDBA BRODOGRADILIŠTE d.o.o.</t>
  </si>
  <si>
    <t>03040143</t>
  </si>
  <si>
    <t>LOŠINJSKA PLOVIDBA TURIZAM d.o.o.</t>
  </si>
  <si>
    <t>03040160</t>
  </si>
  <si>
    <t>Obveznik: LOŠINJSKA PLOVIDBA HOLDING d.d. KONSOLIDIRANI_____________________________________________________________</t>
  </si>
  <si>
    <t>U promatranom razdoblju društvo nije obavilo podjelu dionica.</t>
  </si>
  <si>
    <t>Zarada po dionici je u okviru plana.</t>
  </si>
  <si>
    <t>Nije bilo značajnih promjena u strukturi vlasništva dioničkog društva kroz godinu tako da nema ni utjecaja na poslovanje.</t>
  </si>
  <si>
    <t>Društvo nije izvršilo nikakva pripajanja ili spajanja i nema nikakvih namjera za buduće razdoblje.</t>
  </si>
  <si>
    <t>Postoji više sudskih postupaka i neizvjesnih potraživanja koja se pokušavaju riješiti.</t>
  </si>
  <si>
    <t xml:space="preserve">U usporedbi s istim razdobljem prethodne godine društvo je ostvarilo gubitak. Recesija se još jako osjeća na međunarodnom tržištu. </t>
  </si>
  <si>
    <t>U odnosu na plan, prihodi su umanjeni.</t>
  </si>
  <si>
    <t>Djelatnost je pomorski prijevoz robe i putnika, popravak brodova, turizam i ugostiteljstvo.</t>
  </si>
  <si>
    <t>Operativni i ostali troškovi u usporedbi s istim razdobljem prethodne godine, povećani su.</t>
  </si>
  <si>
    <t>Gubitak je ostvaren zbog gore navedenih razloga.</t>
  </si>
  <si>
    <t>Likvidnost društva je slaba.</t>
  </si>
  <si>
    <t>Nije bilo promjena računovodstvenih politika u promatranom razdoblju.</t>
  </si>
  <si>
    <t>Negativno rješavanje sudskih sporova može otežati poslovanje.</t>
  </si>
  <si>
    <t>31.03.2013.</t>
  </si>
  <si>
    <t>01.01.2013.</t>
  </si>
  <si>
    <t>MIODRAG KLIČKOVIĆ</t>
  </si>
  <si>
    <t>051750267</t>
  </si>
  <si>
    <t>051231811</t>
  </si>
  <si>
    <t>miodrag.klickovic@losinia.hr</t>
  </si>
  <si>
    <t>ĐANINO SUČIĆ</t>
  </si>
  <si>
    <t>stanje na dan 31.03.2013.</t>
  </si>
  <si>
    <t>u razdoblju 01.01.2013. do 31.03.2013.</t>
  </si>
  <si>
    <t>Bilješke uz nerevid.financ. izvještaje Lošinjska plovidba Holding konsolidirani TFI-POD-31.03.2013.</t>
  </si>
  <si>
    <t>1282166</t>
  </si>
  <si>
    <t>MORUS ALBA d.o.o.</t>
  </si>
  <si>
    <t>Vozarine su u padu, a time i prihodi tako da teško pokrivaju troškove. U promatranom razdoblju prodana su još dva broda. Od prodaje brodova ostvaren je rashod od USD 21.738.396.</t>
  </si>
  <si>
    <t>Imateljima kapitala matice pripisan je gubitak od 81.743.911 kuna.</t>
  </si>
  <si>
    <t>Konsolidirano Brodarstvo je ostvarilo gubitak od 76.544.914 KN, Brodogradilište gubitak od 5.129.344 KN,konsolidirani Holding gubitak od 152.211 KN i</t>
  </si>
  <si>
    <t>Turizam dobit od 82.558 KN. Gubitak pripisan manjinskom interesu u iznosu od 76.552.577 KN odnosi se na Brodarstvo.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</si>
</sst>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0" xfId="61">
      <alignment vertical="top"/>
      <protection/>
    </xf>
    <xf numFmtId="0" fontId="9" fillId="0" borderId="0" xfId="61" applyFont="1" applyAlignment="1">
      <alignment/>
      <protection/>
    </xf>
    <xf numFmtId="0" fontId="18" fillId="0" borderId="0" xfId="61" applyFont="1" applyAlignment="1">
      <alignment/>
      <protection/>
    </xf>
    <xf numFmtId="0" fontId="19" fillId="0" borderId="0" xfId="0" applyFont="1" applyAlignment="1">
      <alignment/>
    </xf>
    <xf numFmtId="3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18" fillId="0" borderId="0" xfId="61" applyFont="1" applyFill="1" applyAlignment="1">
      <alignment/>
      <protection/>
    </xf>
    <xf numFmtId="0" fontId="0" fillId="0" borderId="0" xfId="0" applyFont="1" applyAlignment="1">
      <alignment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5" fillId="0" borderId="0" xfId="61" applyFont="1" applyBorder="1" applyAlignment="1" applyProtection="1">
      <alignment horizontal="left"/>
      <protection hidden="1"/>
    </xf>
    <xf numFmtId="0" fontId="16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13" fillId="0" borderId="0" xfId="61" applyFont="1" applyFill="1" applyBorder="1" applyAlignment="1" applyProtection="1">
      <alignment horizontal="left"/>
      <protection hidden="1"/>
    </xf>
    <xf numFmtId="0" fontId="9" fillId="0" borderId="0" xfId="61" applyFill="1" applyBorder="1" applyAlignment="1">
      <alignment/>
      <protection/>
    </xf>
    <xf numFmtId="0" fontId="9" fillId="0" borderId="25" xfId="61" applyFill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2" fillId="0" borderId="27" xfId="57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 horizontal="center"/>
      <protection/>
    </xf>
    <xf numFmtId="0" fontId="3" fillId="0" borderId="29" xfId="57" applyFont="1" applyFill="1" applyBorder="1" applyAlignment="1">
      <alignment horizontal="center"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sinjplov@losinjplov.com.hr" TargetMode="External" /><Relationship Id="rId2" Type="http://schemas.openxmlformats.org/officeDocument/2006/relationships/hyperlink" Target="http://www.losinjplov.com.hr/" TargetMode="External" /><Relationship Id="rId3" Type="http://schemas.openxmlformats.org/officeDocument/2006/relationships/hyperlink" Target="mailto:miodrag.klickovic@losini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A37" sqref="A3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9" t="s">
        <v>248</v>
      </c>
      <c r="B1" s="160"/>
      <c r="C1" s="160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91" t="s">
        <v>249</v>
      </c>
      <c r="B2" s="192"/>
      <c r="C2" s="192"/>
      <c r="D2" s="193"/>
      <c r="E2" s="117" t="s">
        <v>353</v>
      </c>
      <c r="F2" s="12"/>
      <c r="G2" s="13" t="s">
        <v>250</v>
      </c>
      <c r="H2" s="117" t="s">
        <v>352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94" t="s">
        <v>315</v>
      </c>
      <c r="B4" s="195"/>
      <c r="C4" s="195"/>
      <c r="D4" s="195"/>
      <c r="E4" s="195"/>
      <c r="F4" s="195"/>
      <c r="G4" s="195"/>
      <c r="H4" s="195"/>
      <c r="I4" s="196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38" t="s">
        <v>251</v>
      </c>
      <c r="B6" s="139"/>
      <c r="C6" s="154" t="s">
        <v>321</v>
      </c>
      <c r="D6" s="155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97" t="s">
        <v>252</v>
      </c>
      <c r="B8" s="198"/>
      <c r="C8" s="154" t="s">
        <v>322</v>
      </c>
      <c r="D8" s="155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33" t="s">
        <v>253</v>
      </c>
      <c r="B10" s="189"/>
      <c r="C10" s="154" t="s">
        <v>323</v>
      </c>
      <c r="D10" s="155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90"/>
      <c r="B11" s="189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38" t="s">
        <v>254</v>
      </c>
      <c r="B12" s="139"/>
      <c r="C12" s="156" t="s">
        <v>324</v>
      </c>
      <c r="D12" s="186"/>
      <c r="E12" s="186"/>
      <c r="F12" s="186"/>
      <c r="G12" s="186"/>
      <c r="H12" s="186"/>
      <c r="I12" s="141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38" t="s">
        <v>255</v>
      </c>
      <c r="B14" s="139"/>
      <c r="C14" s="187">
        <v>51550</v>
      </c>
      <c r="D14" s="188"/>
      <c r="E14" s="16"/>
      <c r="F14" s="156" t="s">
        <v>325</v>
      </c>
      <c r="G14" s="186"/>
      <c r="H14" s="186"/>
      <c r="I14" s="141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38" t="s">
        <v>256</v>
      </c>
      <c r="B16" s="139"/>
      <c r="C16" s="156" t="s">
        <v>326</v>
      </c>
      <c r="D16" s="186"/>
      <c r="E16" s="186"/>
      <c r="F16" s="186"/>
      <c r="G16" s="186"/>
      <c r="H16" s="186"/>
      <c r="I16" s="141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38" t="s">
        <v>257</v>
      </c>
      <c r="B18" s="139"/>
      <c r="C18" s="182" t="s">
        <v>327</v>
      </c>
      <c r="D18" s="183"/>
      <c r="E18" s="183"/>
      <c r="F18" s="183"/>
      <c r="G18" s="183"/>
      <c r="H18" s="183"/>
      <c r="I18" s="184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38" t="s">
        <v>258</v>
      </c>
      <c r="B20" s="139"/>
      <c r="C20" s="182" t="s">
        <v>328</v>
      </c>
      <c r="D20" s="183"/>
      <c r="E20" s="183"/>
      <c r="F20" s="183"/>
      <c r="G20" s="183"/>
      <c r="H20" s="183"/>
      <c r="I20" s="184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38" t="s">
        <v>259</v>
      </c>
      <c r="B22" s="139"/>
      <c r="C22" s="118">
        <v>252</v>
      </c>
      <c r="D22" s="156" t="s">
        <v>325</v>
      </c>
      <c r="E22" s="167"/>
      <c r="F22" s="168"/>
      <c r="G22" s="138"/>
      <c r="H22" s="185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38" t="s">
        <v>260</v>
      </c>
      <c r="B24" s="139"/>
      <c r="C24" s="118">
        <v>8</v>
      </c>
      <c r="D24" s="156" t="s">
        <v>329</v>
      </c>
      <c r="E24" s="167"/>
      <c r="F24" s="167"/>
      <c r="G24" s="168"/>
      <c r="H24" s="48" t="s">
        <v>261</v>
      </c>
      <c r="I24" s="128">
        <f>46+107+40</f>
        <v>193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316</v>
      </c>
      <c r="I25" s="95"/>
      <c r="J25" s="10"/>
      <c r="K25" s="10"/>
      <c r="L25" s="10"/>
    </row>
    <row r="26" spans="1:12" ht="12.75">
      <c r="A26" s="138" t="s">
        <v>262</v>
      </c>
      <c r="B26" s="139"/>
      <c r="C26" s="119" t="s">
        <v>330</v>
      </c>
      <c r="D26" s="25"/>
      <c r="E26" s="33"/>
      <c r="F26" s="24"/>
      <c r="G26" s="174" t="s">
        <v>263</v>
      </c>
      <c r="H26" s="139"/>
      <c r="I26" s="123" t="s">
        <v>331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75" t="s">
        <v>264</v>
      </c>
      <c r="B28" s="176"/>
      <c r="C28" s="177"/>
      <c r="D28" s="177"/>
      <c r="E28" s="178" t="s">
        <v>265</v>
      </c>
      <c r="F28" s="179"/>
      <c r="G28" s="179"/>
      <c r="H28" s="180" t="s">
        <v>266</v>
      </c>
      <c r="I28" s="181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56" t="s">
        <v>332</v>
      </c>
      <c r="B30" s="167"/>
      <c r="C30" s="167"/>
      <c r="D30" s="168"/>
      <c r="E30" s="169" t="s">
        <v>325</v>
      </c>
      <c r="F30" s="170"/>
      <c r="G30" s="171"/>
      <c r="H30" s="154" t="s">
        <v>333</v>
      </c>
      <c r="I30" s="155"/>
      <c r="J30" s="10"/>
      <c r="K30" s="10"/>
      <c r="L30" s="10"/>
    </row>
    <row r="31" spans="1:12" ht="12.75">
      <c r="A31" s="91"/>
      <c r="B31" s="22"/>
      <c r="C31" s="21"/>
      <c r="D31" s="172"/>
      <c r="E31" s="172"/>
      <c r="F31" s="172"/>
      <c r="G31" s="173"/>
      <c r="H31" s="16"/>
      <c r="I31" s="98"/>
      <c r="J31" s="10"/>
      <c r="K31" s="10"/>
      <c r="L31" s="10"/>
    </row>
    <row r="32" spans="1:12" ht="12.75">
      <c r="A32" s="156" t="s">
        <v>334</v>
      </c>
      <c r="B32" s="167"/>
      <c r="C32" s="167"/>
      <c r="D32" s="168"/>
      <c r="E32" s="169" t="s">
        <v>325</v>
      </c>
      <c r="F32" s="170"/>
      <c r="G32" s="171"/>
      <c r="H32" s="154" t="s">
        <v>335</v>
      </c>
      <c r="I32" s="155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56" t="s">
        <v>336</v>
      </c>
      <c r="B34" s="167"/>
      <c r="C34" s="167"/>
      <c r="D34" s="168"/>
      <c r="E34" s="169" t="s">
        <v>325</v>
      </c>
      <c r="F34" s="170"/>
      <c r="G34" s="171"/>
      <c r="H34" s="154" t="s">
        <v>337</v>
      </c>
      <c r="I34" s="155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56" t="s">
        <v>363</v>
      </c>
      <c r="B36" s="167"/>
      <c r="C36" s="167"/>
      <c r="D36" s="168"/>
      <c r="E36" s="169" t="s">
        <v>325</v>
      </c>
      <c r="F36" s="170"/>
      <c r="G36" s="171"/>
      <c r="H36" s="154" t="s">
        <v>362</v>
      </c>
      <c r="I36" s="155"/>
      <c r="J36" s="10"/>
      <c r="K36" s="10"/>
      <c r="L36" s="10"/>
    </row>
    <row r="37" spans="1:12" ht="12.75">
      <c r="A37" s="100"/>
      <c r="B37" s="30"/>
      <c r="C37" s="161"/>
      <c r="D37" s="162"/>
      <c r="E37" s="16"/>
      <c r="F37" s="161"/>
      <c r="G37" s="162"/>
      <c r="H37" s="16"/>
      <c r="I37" s="92"/>
      <c r="J37" s="10"/>
      <c r="K37" s="10"/>
      <c r="L37" s="10"/>
    </row>
    <row r="38" spans="1:12" ht="12.75">
      <c r="A38" s="166"/>
      <c r="B38" s="157"/>
      <c r="C38" s="157"/>
      <c r="D38" s="158"/>
      <c r="E38" s="166"/>
      <c r="F38" s="157"/>
      <c r="G38" s="157"/>
      <c r="H38" s="154"/>
      <c r="I38" s="155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66"/>
      <c r="B40" s="157"/>
      <c r="C40" s="157"/>
      <c r="D40" s="158"/>
      <c r="E40" s="166"/>
      <c r="F40" s="157"/>
      <c r="G40" s="157"/>
      <c r="H40" s="154"/>
      <c r="I40" s="155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3" t="s">
        <v>267</v>
      </c>
      <c r="B44" s="134"/>
      <c r="C44" s="154"/>
      <c r="D44" s="155"/>
      <c r="E44" s="26"/>
      <c r="F44" s="156"/>
      <c r="G44" s="157"/>
      <c r="H44" s="157"/>
      <c r="I44" s="158"/>
      <c r="J44" s="10"/>
      <c r="K44" s="10"/>
      <c r="L44" s="10"/>
    </row>
    <row r="45" spans="1:12" ht="12.75">
      <c r="A45" s="100"/>
      <c r="B45" s="30"/>
      <c r="C45" s="161"/>
      <c r="D45" s="162"/>
      <c r="E45" s="16"/>
      <c r="F45" s="161"/>
      <c r="G45" s="163"/>
      <c r="H45" s="35"/>
      <c r="I45" s="104"/>
      <c r="J45" s="10"/>
      <c r="K45" s="10"/>
      <c r="L45" s="10"/>
    </row>
    <row r="46" spans="1:12" ht="12.75">
      <c r="A46" s="133" t="s">
        <v>268</v>
      </c>
      <c r="B46" s="134"/>
      <c r="C46" s="156" t="s">
        <v>354</v>
      </c>
      <c r="D46" s="164"/>
      <c r="E46" s="164"/>
      <c r="F46" s="164"/>
      <c r="G46" s="164"/>
      <c r="H46" s="164"/>
      <c r="I46" s="165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33" t="s">
        <v>270</v>
      </c>
      <c r="B48" s="134"/>
      <c r="C48" s="140" t="s">
        <v>355</v>
      </c>
      <c r="D48" s="136"/>
      <c r="E48" s="137"/>
      <c r="F48" s="16"/>
      <c r="G48" s="48" t="s">
        <v>271</v>
      </c>
      <c r="H48" s="140" t="s">
        <v>356</v>
      </c>
      <c r="I48" s="137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33" t="s">
        <v>257</v>
      </c>
      <c r="B50" s="134"/>
      <c r="C50" s="135" t="s">
        <v>357</v>
      </c>
      <c r="D50" s="136"/>
      <c r="E50" s="136"/>
      <c r="F50" s="136"/>
      <c r="G50" s="136"/>
      <c r="H50" s="136"/>
      <c r="I50" s="137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38" t="s">
        <v>272</v>
      </c>
      <c r="B52" s="139"/>
      <c r="C52" s="140" t="s">
        <v>358</v>
      </c>
      <c r="D52" s="136"/>
      <c r="E52" s="136"/>
      <c r="F52" s="136"/>
      <c r="G52" s="136"/>
      <c r="H52" s="136"/>
      <c r="I52" s="141"/>
      <c r="J52" s="10"/>
      <c r="K52" s="10"/>
      <c r="L52" s="10"/>
    </row>
    <row r="53" spans="1:12" ht="12.75">
      <c r="A53" s="105"/>
      <c r="B53" s="20"/>
      <c r="C53" s="150" t="s">
        <v>273</v>
      </c>
      <c r="D53" s="150"/>
      <c r="E53" s="150"/>
      <c r="F53" s="150"/>
      <c r="G53" s="150"/>
      <c r="H53" s="150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42" t="s">
        <v>274</v>
      </c>
      <c r="C55" s="143"/>
      <c r="D55" s="143"/>
      <c r="E55" s="143"/>
      <c r="F55" s="46"/>
      <c r="G55" s="46"/>
      <c r="H55" s="46"/>
      <c r="I55" s="107"/>
      <c r="J55" s="10"/>
      <c r="K55" s="10"/>
      <c r="L55" s="10"/>
    </row>
    <row r="56" spans="1:12" ht="12.75">
      <c r="A56" s="105"/>
      <c r="B56" s="144" t="s">
        <v>305</v>
      </c>
      <c r="C56" s="145"/>
      <c r="D56" s="145"/>
      <c r="E56" s="145"/>
      <c r="F56" s="145"/>
      <c r="G56" s="145"/>
      <c r="H56" s="145"/>
      <c r="I56" s="146"/>
      <c r="J56" s="10"/>
      <c r="K56" s="10"/>
      <c r="L56" s="10"/>
    </row>
    <row r="57" spans="1:12" ht="12.75">
      <c r="A57" s="105"/>
      <c r="B57" s="144" t="s">
        <v>306</v>
      </c>
      <c r="C57" s="145"/>
      <c r="D57" s="145"/>
      <c r="E57" s="145"/>
      <c r="F57" s="145"/>
      <c r="G57" s="145"/>
      <c r="H57" s="145"/>
      <c r="I57" s="107"/>
      <c r="J57" s="10"/>
      <c r="K57" s="10"/>
      <c r="L57" s="10"/>
    </row>
    <row r="58" spans="1:12" ht="12.75">
      <c r="A58" s="105"/>
      <c r="B58" s="144" t="s">
        <v>307</v>
      </c>
      <c r="C58" s="145"/>
      <c r="D58" s="145"/>
      <c r="E58" s="145"/>
      <c r="F58" s="145"/>
      <c r="G58" s="145"/>
      <c r="H58" s="145"/>
      <c r="I58" s="146"/>
      <c r="J58" s="10"/>
      <c r="K58" s="10"/>
      <c r="L58" s="10"/>
    </row>
    <row r="59" spans="1:12" ht="12.75">
      <c r="A59" s="105"/>
      <c r="B59" s="147" t="s">
        <v>308</v>
      </c>
      <c r="C59" s="148"/>
      <c r="D59" s="148"/>
      <c r="E59" s="148"/>
      <c r="F59" s="148"/>
      <c r="G59" s="148"/>
      <c r="H59" s="148"/>
      <c r="I59" s="149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51" t="s">
        <v>277</v>
      </c>
      <c r="H62" s="152"/>
      <c r="I62" s="153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31"/>
      <c r="H63" s="132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losinjplov@losinjplov.com.hr"/>
    <hyperlink ref="C20" r:id="rId2" display="www.losinjplov.com.hr"/>
    <hyperlink ref="C50" r:id="rId3" display="miodrag.klickovic@losinia.hr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6">
      <selection activeCell="A75" sqref="A75:H75"/>
    </sheetView>
  </sheetViews>
  <sheetFormatPr defaultColWidth="9.140625" defaultRowHeight="12.75"/>
  <cols>
    <col min="1" max="9" width="9.140625" style="49" customWidth="1"/>
    <col min="10" max="11" width="9.8515625" style="49" bestFit="1" customWidth="1"/>
    <col min="12" max="16384" width="9.140625" style="49" customWidth="1"/>
  </cols>
  <sheetData>
    <row r="1" spans="1:11" ht="12.75" customHeight="1">
      <c r="A1" s="209" t="s">
        <v>153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2.75" customHeight="1">
      <c r="A2" s="210" t="s">
        <v>359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12.75">
      <c r="A3" s="211" t="s">
        <v>338</v>
      </c>
      <c r="B3" s="212"/>
      <c r="C3" s="212"/>
      <c r="D3" s="212"/>
      <c r="E3" s="212"/>
      <c r="F3" s="212"/>
      <c r="G3" s="212"/>
      <c r="H3" s="212"/>
      <c r="I3" s="212"/>
      <c r="J3" s="212"/>
      <c r="K3" s="213"/>
    </row>
    <row r="4" spans="1:11" ht="22.5">
      <c r="A4" s="214" t="s">
        <v>59</v>
      </c>
      <c r="B4" s="215"/>
      <c r="C4" s="215"/>
      <c r="D4" s="215"/>
      <c r="E4" s="215"/>
      <c r="F4" s="215"/>
      <c r="G4" s="215"/>
      <c r="H4" s="216"/>
      <c r="I4" s="55" t="s">
        <v>278</v>
      </c>
      <c r="J4" s="56" t="s">
        <v>317</v>
      </c>
      <c r="K4" s="57" t="s">
        <v>318</v>
      </c>
    </row>
    <row r="5" spans="1:11" ht="12.75">
      <c r="A5" s="199">
        <v>1</v>
      </c>
      <c r="B5" s="199"/>
      <c r="C5" s="199"/>
      <c r="D5" s="199"/>
      <c r="E5" s="199"/>
      <c r="F5" s="199"/>
      <c r="G5" s="199"/>
      <c r="H5" s="199"/>
      <c r="I5" s="54">
        <v>2</v>
      </c>
      <c r="J5" s="53">
        <v>3</v>
      </c>
      <c r="K5" s="53">
        <v>4</v>
      </c>
    </row>
    <row r="6" spans="1:11" ht="12.75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2"/>
    </row>
    <row r="7" spans="1:11" ht="12.75">
      <c r="A7" s="203" t="s">
        <v>60</v>
      </c>
      <c r="B7" s="204"/>
      <c r="C7" s="204"/>
      <c r="D7" s="204"/>
      <c r="E7" s="204"/>
      <c r="F7" s="204"/>
      <c r="G7" s="204"/>
      <c r="H7" s="205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0">
        <f>J9+J16+J26+J35+J39</f>
        <v>511104374</v>
      </c>
      <c r="K8" s="50">
        <f>K9+K16+K26+K35+K39</f>
        <v>343599130</v>
      </c>
    </row>
    <row r="9" spans="1:11" ht="12.75">
      <c r="A9" s="217" t="s">
        <v>205</v>
      </c>
      <c r="B9" s="218"/>
      <c r="C9" s="218"/>
      <c r="D9" s="218"/>
      <c r="E9" s="218"/>
      <c r="F9" s="218"/>
      <c r="G9" s="218"/>
      <c r="H9" s="219"/>
      <c r="I9" s="1">
        <v>3</v>
      </c>
      <c r="J9" s="50">
        <f>SUM(J10:J15)</f>
        <v>947737</v>
      </c>
      <c r="K9" s="50">
        <f>SUM(K10:K15)</f>
        <v>833421</v>
      </c>
    </row>
    <row r="10" spans="1:11" ht="12.75">
      <c r="A10" s="217" t="s">
        <v>112</v>
      </c>
      <c r="B10" s="218"/>
      <c r="C10" s="218"/>
      <c r="D10" s="218"/>
      <c r="E10" s="218"/>
      <c r="F10" s="218"/>
      <c r="G10" s="218"/>
      <c r="H10" s="219"/>
      <c r="I10" s="1">
        <v>4</v>
      </c>
      <c r="J10" s="7">
        <v>99296</v>
      </c>
      <c r="K10" s="7">
        <v>85216</v>
      </c>
    </row>
    <row r="11" spans="1:11" ht="12.75">
      <c r="A11" s="217" t="s">
        <v>14</v>
      </c>
      <c r="B11" s="218"/>
      <c r="C11" s="218"/>
      <c r="D11" s="218"/>
      <c r="E11" s="218"/>
      <c r="F11" s="218"/>
      <c r="G11" s="218"/>
      <c r="H11" s="219"/>
      <c r="I11" s="1">
        <v>5</v>
      </c>
      <c r="J11" s="7">
        <v>23713</v>
      </c>
      <c r="K11" s="7">
        <v>23713</v>
      </c>
    </row>
    <row r="12" spans="1:11" ht="12.75">
      <c r="A12" s="217" t="s">
        <v>113</v>
      </c>
      <c r="B12" s="218"/>
      <c r="C12" s="218"/>
      <c r="D12" s="218"/>
      <c r="E12" s="218"/>
      <c r="F12" s="218"/>
      <c r="G12" s="218"/>
      <c r="H12" s="219"/>
      <c r="I12" s="1">
        <v>6</v>
      </c>
      <c r="J12" s="7">
        <v>221932</v>
      </c>
      <c r="K12" s="7">
        <v>121696</v>
      </c>
    </row>
    <row r="13" spans="1:11" ht="12.75">
      <c r="A13" s="217" t="s">
        <v>208</v>
      </c>
      <c r="B13" s="218"/>
      <c r="C13" s="218"/>
      <c r="D13" s="218"/>
      <c r="E13" s="218"/>
      <c r="F13" s="218"/>
      <c r="G13" s="218"/>
      <c r="H13" s="219"/>
      <c r="I13" s="1">
        <v>7</v>
      </c>
      <c r="J13" s="7">
        <v>0</v>
      </c>
      <c r="K13" s="7">
        <v>0</v>
      </c>
    </row>
    <row r="14" spans="1:11" ht="12.75">
      <c r="A14" s="217" t="s">
        <v>209</v>
      </c>
      <c r="B14" s="218"/>
      <c r="C14" s="218"/>
      <c r="D14" s="218"/>
      <c r="E14" s="218"/>
      <c r="F14" s="218"/>
      <c r="G14" s="218"/>
      <c r="H14" s="219"/>
      <c r="I14" s="1">
        <v>8</v>
      </c>
      <c r="J14" s="7">
        <v>602796</v>
      </c>
      <c r="K14" s="7">
        <v>602796</v>
      </c>
    </row>
    <row r="15" spans="1:11" ht="12.75">
      <c r="A15" s="217" t="s">
        <v>210</v>
      </c>
      <c r="B15" s="218"/>
      <c r="C15" s="218"/>
      <c r="D15" s="218"/>
      <c r="E15" s="218"/>
      <c r="F15" s="218"/>
      <c r="G15" s="218"/>
      <c r="H15" s="219"/>
      <c r="I15" s="1">
        <v>9</v>
      </c>
      <c r="J15" s="7">
        <v>0</v>
      </c>
      <c r="K15" s="7">
        <v>0</v>
      </c>
    </row>
    <row r="16" spans="1:11" ht="12.75">
      <c r="A16" s="217" t="s">
        <v>206</v>
      </c>
      <c r="B16" s="218"/>
      <c r="C16" s="218"/>
      <c r="D16" s="218"/>
      <c r="E16" s="218"/>
      <c r="F16" s="218"/>
      <c r="G16" s="218"/>
      <c r="H16" s="219"/>
      <c r="I16" s="1">
        <v>10</v>
      </c>
      <c r="J16" s="50">
        <f>SUM(J17:J25)</f>
        <v>421832283</v>
      </c>
      <c r="K16" s="50">
        <f>SUM(K17:K25)</f>
        <v>255034835</v>
      </c>
    </row>
    <row r="17" spans="1:11" ht="12.75">
      <c r="A17" s="217" t="s">
        <v>211</v>
      </c>
      <c r="B17" s="218"/>
      <c r="C17" s="218"/>
      <c r="D17" s="218"/>
      <c r="E17" s="218"/>
      <c r="F17" s="218"/>
      <c r="G17" s="218"/>
      <c r="H17" s="219"/>
      <c r="I17" s="1">
        <v>11</v>
      </c>
      <c r="J17" s="7">
        <v>20341123</v>
      </c>
      <c r="K17" s="7">
        <v>20341348</v>
      </c>
    </row>
    <row r="18" spans="1:11" ht="12.75">
      <c r="A18" s="217" t="s">
        <v>247</v>
      </c>
      <c r="B18" s="218"/>
      <c r="C18" s="218"/>
      <c r="D18" s="218"/>
      <c r="E18" s="218"/>
      <c r="F18" s="218"/>
      <c r="G18" s="218"/>
      <c r="H18" s="219"/>
      <c r="I18" s="1">
        <v>12</v>
      </c>
      <c r="J18" s="7">
        <v>41278456</v>
      </c>
      <c r="K18" s="7">
        <v>40401244</v>
      </c>
    </row>
    <row r="19" spans="1:11" ht="12.75">
      <c r="A19" s="217" t="s">
        <v>212</v>
      </c>
      <c r="B19" s="218"/>
      <c r="C19" s="218"/>
      <c r="D19" s="218"/>
      <c r="E19" s="218"/>
      <c r="F19" s="218"/>
      <c r="G19" s="218"/>
      <c r="H19" s="219"/>
      <c r="I19" s="1">
        <v>13</v>
      </c>
      <c r="J19" s="7">
        <v>2136158</v>
      </c>
      <c r="K19" s="7">
        <v>2546636</v>
      </c>
    </row>
    <row r="20" spans="1:11" ht="12.75">
      <c r="A20" s="217" t="s">
        <v>27</v>
      </c>
      <c r="B20" s="218"/>
      <c r="C20" s="218"/>
      <c r="D20" s="218"/>
      <c r="E20" s="218"/>
      <c r="F20" s="218"/>
      <c r="G20" s="218"/>
      <c r="H20" s="219"/>
      <c r="I20" s="1">
        <v>14</v>
      </c>
      <c r="J20" s="7">
        <v>344989048</v>
      </c>
      <c r="K20" s="7">
        <v>178654642</v>
      </c>
    </row>
    <row r="21" spans="1:11" ht="12.75">
      <c r="A21" s="217" t="s">
        <v>28</v>
      </c>
      <c r="B21" s="218"/>
      <c r="C21" s="218"/>
      <c r="D21" s="218"/>
      <c r="E21" s="218"/>
      <c r="F21" s="218"/>
      <c r="G21" s="218"/>
      <c r="H21" s="219"/>
      <c r="I21" s="1">
        <v>15</v>
      </c>
      <c r="J21" s="7">
        <v>0</v>
      </c>
      <c r="K21" s="7">
        <v>0</v>
      </c>
    </row>
    <row r="22" spans="1:11" ht="12.75">
      <c r="A22" s="217" t="s">
        <v>72</v>
      </c>
      <c r="B22" s="218"/>
      <c r="C22" s="218"/>
      <c r="D22" s="218"/>
      <c r="E22" s="218"/>
      <c r="F22" s="218"/>
      <c r="G22" s="218"/>
      <c r="H22" s="219"/>
      <c r="I22" s="1">
        <v>16</v>
      </c>
      <c r="J22" s="7">
        <v>0</v>
      </c>
      <c r="K22" s="7">
        <v>0</v>
      </c>
    </row>
    <row r="23" spans="1:11" ht="12.75">
      <c r="A23" s="217" t="s">
        <v>73</v>
      </c>
      <c r="B23" s="218"/>
      <c r="C23" s="218"/>
      <c r="D23" s="218"/>
      <c r="E23" s="218"/>
      <c r="F23" s="218"/>
      <c r="G23" s="218"/>
      <c r="H23" s="219"/>
      <c r="I23" s="1">
        <v>17</v>
      </c>
      <c r="J23" s="7">
        <v>8041117</v>
      </c>
      <c r="K23" s="7">
        <v>8077034</v>
      </c>
    </row>
    <row r="24" spans="1:11" ht="12.75">
      <c r="A24" s="217" t="s">
        <v>74</v>
      </c>
      <c r="B24" s="218"/>
      <c r="C24" s="218"/>
      <c r="D24" s="218"/>
      <c r="E24" s="218"/>
      <c r="F24" s="218"/>
      <c r="G24" s="218"/>
      <c r="H24" s="219"/>
      <c r="I24" s="1">
        <v>18</v>
      </c>
      <c r="J24" s="7">
        <v>343780</v>
      </c>
      <c r="K24" s="7">
        <v>343780</v>
      </c>
    </row>
    <row r="25" spans="1:11" ht="12.75">
      <c r="A25" s="217" t="s">
        <v>75</v>
      </c>
      <c r="B25" s="218"/>
      <c r="C25" s="218"/>
      <c r="D25" s="218"/>
      <c r="E25" s="218"/>
      <c r="F25" s="218"/>
      <c r="G25" s="218"/>
      <c r="H25" s="219"/>
      <c r="I25" s="1">
        <v>19</v>
      </c>
      <c r="J25" s="7">
        <v>4702601</v>
      </c>
      <c r="K25" s="7">
        <v>4670151</v>
      </c>
    </row>
    <row r="26" spans="1:11" ht="12.75">
      <c r="A26" s="217" t="s">
        <v>190</v>
      </c>
      <c r="B26" s="218"/>
      <c r="C26" s="218"/>
      <c r="D26" s="218"/>
      <c r="E26" s="218"/>
      <c r="F26" s="218"/>
      <c r="G26" s="218"/>
      <c r="H26" s="219"/>
      <c r="I26" s="1">
        <v>20</v>
      </c>
      <c r="J26" s="50">
        <f>SUM(J27:J34)</f>
        <v>88065109</v>
      </c>
      <c r="K26" s="50">
        <f>SUM(K27:K34)</f>
        <v>87471629</v>
      </c>
    </row>
    <row r="27" spans="1:11" ht="12.75">
      <c r="A27" s="217" t="s">
        <v>76</v>
      </c>
      <c r="B27" s="218"/>
      <c r="C27" s="218"/>
      <c r="D27" s="218"/>
      <c r="E27" s="218"/>
      <c r="F27" s="218"/>
      <c r="G27" s="218"/>
      <c r="H27" s="219"/>
      <c r="I27" s="1">
        <v>21</v>
      </c>
      <c r="J27" s="7">
        <v>0</v>
      </c>
      <c r="K27" s="7">
        <v>0</v>
      </c>
    </row>
    <row r="28" spans="1:11" ht="12.75">
      <c r="A28" s="217" t="s">
        <v>77</v>
      </c>
      <c r="B28" s="218"/>
      <c r="C28" s="218"/>
      <c r="D28" s="218"/>
      <c r="E28" s="218"/>
      <c r="F28" s="218"/>
      <c r="G28" s="218"/>
      <c r="H28" s="219"/>
      <c r="I28" s="1">
        <v>22</v>
      </c>
      <c r="J28" s="7">
        <v>0</v>
      </c>
      <c r="K28" s="7">
        <v>0</v>
      </c>
    </row>
    <row r="29" spans="1:11" ht="12.75">
      <c r="A29" s="217" t="s">
        <v>78</v>
      </c>
      <c r="B29" s="218"/>
      <c r="C29" s="218"/>
      <c r="D29" s="218"/>
      <c r="E29" s="218"/>
      <c r="F29" s="218"/>
      <c r="G29" s="218"/>
      <c r="H29" s="219"/>
      <c r="I29" s="1">
        <v>23</v>
      </c>
      <c r="J29" s="7">
        <v>1739600</v>
      </c>
      <c r="K29" s="7">
        <v>1740101</v>
      </c>
    </row>
    <row r="30" spans="1:11" ht="12.75">
      <c r="A30" s="217" t="s">
        <v>83</v>
      </c>
      <c r="B30" s="218"/>
      <c r="C30" s="218"/>
      <c r="D30" s="218"/>
      <c r="E30" s="218"/>
      <c r="F30" s="218"/>
      <c r="G30" s="218"/>
      <c r="H30" s="219"/>
      <c r="I30" s="1">
        <v>24</v>
      </c>
      <c r="J30" s="7">
        <v>11318762</v>
      </c>
      <c r="K30" s="7">
        <v>11583105</v>
      </c>
    </row>
    <row r="31" spans="1:11" ht="12.75">
      <c r="A31" s="217" t="s">
        <v>84</v>
      </c>
      <c r="B31" s="218"/>
      <c r="C31" s="218"/>
      <c r="D31" s="218"/>
      <c r="E31" s="218"/>
      <c r="F31" s="218"/>
      <c r="G31" s="218"/>
      <c r="H31" s="219"/>
      <c r="I31" s="1">
        <v>25</v>
      </c>
      <c r="J31" s="7">
        <v>1703773</v>
      </c>
      <c r="K31" s="7">
        <v>1703773</v>
      </c>
    </row>
    <row r="32" spans="1:11" ht="12.75">
      <c r="A32" s="217" t="s">
        <v>85</v>
      </c>
      <c r="B32" s="218"/>
      <c r="C32" s="218"/>
      <c r="D32" s="218"/>
      <c r="E32" s="218"/>
      <c r="F32" s="218"/>
      <c r="G32" s="218"/>
      <c r="H32" s="219"/>
      <c r="I32" s="1">
        <v>26</v>
      </c>
      <c r="J32" s="7">
        <v>827465</v>
      </c>
      <c r="K32" s="7">
        <v>573780</v>
      </c>
    </row>
    <row r="33" spans="1:11" ht="12.75">
      <c r="A33" s="217" t="s">
        <v>79</v>
      </c>
      <c r="B33" s="218"/>
      <c r="C33" s="218"/>
      <c r="D33" s="218"/>
      <c r="E33" s="218"/>
      <c r="F33" s="218"/>
      <c r="G33" s="218"/>
      <c r="H33" s="219"/>
      <c r="I33" s="1">
        <v>27</v>
      </c>
      <c r="J33" s="7">
        <v>236</v>
      </c>
      <c r="K33" s="7">
        <v>0</v>
      </c>
    </row>
    <row r="34" spans="1:11" ht="12.75">
      <c r="A34" s="217" t="s">
        <v>183</v>
      </c>
      <c r="B34" s="218"/>
      <c r="C34" s="218"/>
      <c r="D34" s="218"/>
      <c r="E34" s="218"/>
      <c r="F34" s="218"/>
      <c r="G34" s="218"/>
      <c r="H34" s="219"/>
      <c r="I34" s="1">
        <v>28</v>
      </c>
      <c r="J34" s="7">
        <v>72475273</v>
      </c>
      <c r="K34" s="7">
        <v>71870870</v>
      </c>
    </row>
    <row r="35" spans="1:11" ht="12.75">
      <c r="A35" s="217" t="s">
        <v>184</v>
      </c>
      <c r="B35" s="218"/>
      <c r="C35" s="218"/>
      <c r="D35" s="218"/>
      <c r="E35" s="218"/>
      <c r="F35" s="218"/>
      <c r="G35" s="218"/>
      <c r="H35" s="219"/>
      <c r="I35" s="1">
        <v>29</v>
      </c>
      <c r="J35" s="50">
        <f>SUM(J36:J38)</f>
        <v>0</v>
      </c>
      <c r="K35" s="50">
        <f>SUM(K36:K38)</f>
        <v>0</v>
      </c>
    </row>
    <row r="36" spans="1:11" ht="12.75">
      <c r="A36" s="217" t="s">
        <v>80</v>
      </c>
      <c r="B36" s="218"/>
      <c r="C36" s="218"/>
      <c r="D36" s="218"/>
      <c r="E36" s="218"/>
      <c r="F36" s="218"/>
      <c r="G36" s="218"/>
      <c r="H36" s="219"/>
      <c r="I36" s="1">
        <v>30</v>
      </c>
      <c r="J36" s="7">
        <v>0</v>
      </c>
      <c r="K36" s="7">
        <v>0</v>
      </c>
    </row>
    <row r="37" spans="1:11" ht="12.75">
      <c r="A37" s="217" t="s">
        <v>81</v>
      </c>
      <c r="B37" s="218"/>
      <c r="C37" s="218"/>
      <c r="D37" s="218"/>
      <c r="E37" s="218"/>
      <c r="F37" s="218"/>
      <c r="G37" s="218"/>
      <c r="H37" s="219"/>
      <c r="I37" s="1">
        <v>31</v>
      </c>
      <c r="J37" s="7">
        <v>0</v>
      </c>
      <c r="K37" s="7">
        <v>0</v>
      </c>
    </row>
    <row r="38" spans="1:11" ht="12.75">
      <c r="A38" s="217" t="s">
        <v>82</v>
      </c>
      <c r="B38" s="218"/>
      <c r="C38" s="218"/>
      <c r="D38" s="218"/>
      <c r="E38" s="218"/>
      <c r="F38" s="218"/>
      <c r="G38" s="218"/>
      <c r="H38" s="219"/>
      <c r="I38" s="1">
        <v>32</v>
      </c>
      <c r="J38" s="7">
        <v>0</v>
      </c>
      <c r="K38" s="7">
        <v>0</v>
      </c>
    </row>
    <row r="39" spans="1:11" ht="12.75">
      <c r="A39" s="217" t="s">
        <v>185</v>
      </c>
      <c r="B39" s="218"/>
      <c r="C39" s="218"/>
      <c r="D39" s="218"/>
      <c r="E39" s="218"/>
      <c r="F39" s="218"/>
      <c r="G39" s="218"/>
      <c r="H39" s="219"/>
      <c r="I39" s="1">
        <v>33</v>
      </c>
      <c r="J39" s="7">
        <v>259245</v>
      </c>
      <c r="K39" s="7">
        <v>259245</v>
      </c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0">
        <f>J41+J49+J56+J64</f>
        <v>83639897</v>
      </c>
      <c r="K40" s="50">
        <f>K41+K49+K56+K64</f>
        <v>80654873</v>
      </c>
    </row>
    <row r="41" spans="1:11" ht="12.75">
      <c r="A41" s="217" t="s">
        <v>100</v>
      </c>
      <c r="B41" s="218"/>
      <c r="C41" s="218"/>
      <c r="D41" s="218"/>
      <c r="E41" s="218"/>
      <c r="F41" s="218"/>
      <c r="G41" s="218"/>
      <c r="H41" s="219"/>
      <c r="I41" s="1">
        <v>35</v>
      </c>
      <c r="J41" s="50">
        <f>SUM(J42:J48)</f>
        <v>3429170</v>
      </c>
      <c r="K41" s="50">
        <f>SUM(K42:K48)</f>
        <v>3423807</v>
      </c>
    </row>
    <row r="42" spans="1:11" ht="12.75">
      <c r="A42" s="217" t="s">
        <v>117</v>
      </c>
      <c r="B42" s="218"/>
      <c r="C42" s="218"/>
      <c r="D42" s="218"/>
      <c r="E42" s="218"/>
      <c r="F42" s="218"/>
      <c r="G42" s="218"/>
      <c r="H42" s="219"/>
      <c r="I42" s="1">
        <v>36</v>
      </c>
      <c r="J42" s="7">
        <v>3401607</v>
      </c>
      <c r="K42" s="7">
        <v>3315450</v>
      </c>
    </row>
    <row r="43" spans="1:11" ht="12.75">
      <c r="A43" s="217" t="s">
        <v>118</v>
      </c>
      <c r="B43" s="218"/>
      <c r="C43" s="218"/>
      <c r="D43" s="218"/>
      <c r="E43" s="218"/>
      <c r="F43" s="218"/>
      <c r="G43" s="218"/>
      <c r="H43" s="219"/>
      <c r="I43" s="1">
        <v>37</v>
      </c>
      <c r="J43" s="7">
        <v>0</v>
      </c>
      <c r="K43" s="7">
        <v>0</v>
      </c>
    </row>
    <row r="44" spans="1:11" ht="12.75">
      <c r="A44" s="217" t="s">
        <v>86</v>
      </c>
      <c r="B44" s="218"/>
      <c r="C44" s="218"/>
      <c r="D44" s="218"/>
      <c r="E44" s="218"/>
      <c r="F44" s="218"/>
      <c r="G44" s="218"/>
      <c r="H44" s="219"/>
      <c r="I44" s="1">
        <v>38</v>
      </c>
      <c r="J44" s="7">
        <v>0</v>
      </c>
      <c r="K44" s="7">
        <v>0</v>
      </c>
    </row>
    <row r="45" spans="1:11" ht="12.75">
      <c r="A45" s="217" t="s">
        <v>87</v>
      </c>
      <c r="B45" s="218"/>
      <c r="C45" s="218"/>
      <c r="D45" s="218"/>
      <c r="E45" s="218"/>
      <c r="F45" s="218"/>
      <c r="G45" s="218"/>
      <c r="H45" s="219"/>
      <c r="I45" s="1">
        <v>39</v>
      </c>
      <c r="J45" s="7">
        <v>27563</v>
      </c>
      <c r="K45" s="7">
        <v>108357</v>
      </c>
    </row>
    <row r="46" spans="1:11" ht="12.75">
      <c r="A46" s="217" t="s">
        <v>88</v>
      </c>
      <c r="B46" s="218"/>
      <c r="C46" s="218"/>
      <c r="D46" s="218"/>
      <c r="E46" s="218"/>
      <c r="F46" s="218"/>
      <c r="G46" s="218"/>
      <c r="H46" s="219"/>
      <c r="I46" s="1">
        <v>40</v>
      </c>
      <c r="J46" s="7">
        <v>0</v>
      </c>
      <c r="K46" s="7">
        <v>0</v>
      </c>
    </row>
    <row r="47" spans="1:11" ht="12.75">
      <c r="A47" s="217" t="s">
        <v>89</v>
      </c>
      <c r="B47" s="218"/>
      <c r="C47" s="218"/>
      <c r="D47" s="218"/>
      <c r="E47" s="218"/>
      <c r="F47" s="218"/>
      <c r="G47" s="218"/>
      <c r="H47" s="219"/>
      <c r="I47" s="1">
        <v>41</v>
      </c>
      <c r="J47" s="7">
        <v>0</v>
      </c>
      <c r="K47" s="7">
        <v>0</v>
      </c>
    </row>
    <row r="48" spans="1:11" ht="12.75">
      <c r="A48" s="217" t="s">
        <v>90</v>
      </c>
      <c r="B48" s="218"/>
      <c r="C48" s="218"/>
      <c r="D48" s="218"/>
      <c r="E48" s="218"/>
      <c r="F48" s="218"/>
      <c r="G48" s="218"/>
      <c r="H48" s="219"/>
      <c r="I48" s="1">
        <v>42</v>
      </c>
      <c r="J48" s="7">
        <v>0</v>
      </c>
      <c r="K48" s="7">
        <v>0</v>
      </c>
    </row>
    <row r="49" spans="1:11" ht="12.75">
      <c r="A49" s="217" t="s">
        <v>101</v>
      </c>
      <c r="B49" s="218"/>
      <c r="C49" s="218"/>
      <c r="D49" s="218"/>
      <c r="E49" s="218"/>
      <c r="F49" s="218"/>
      <c r="G49" s="218"/>
      <c r="H49" s="219"/>
      <c r="I49" s="1">
        <v>43</v>
      </c>
      <c r="J49" s="50">
        <f>SUM(J50:J55)</f>
        <v>29883126</v>
      </c>
      <c r="K49" s="50">
        <f>SUM(K50:K55)</f>
        <v>23935453</v>
      </c>
    </row>
    <row r="50" spans="1:11" ht="12.75">
      <c r="A50" s="217" t="s">
        <v>200</v>
      </c>
      <c r="B50" s="218"/>
      <c r="C50" s="218"/>
      <c r="D50" s="218"/>
      <c r="E50" s="218"/>
      <c r="F50" s="218"/>
      <c r="G50" s="218"/>
      <c r="H50" s="219"/>
      <c r="I50" s="1">
        <v>44</v>
      </c>
      <c r="J50" s="7">
        <v>0</v>
      </c>
      <c r="K50" s="7">
        <v>0</v>
      </c>
    </row>
    <row r="51" spans="1:11" ht="12.75">
      <c r="A51" s="217" t="s">
        <v>201</v>
      </c>
      <c r="B51" s="218"/>
      <c r="C51" s="218"/>
      <c r="D51" s="218"/>
      <c r="E51" s="218"/>
      <c r="F51" s="218"/>
      <c r="G51" s="218"/>
      <c r="H51" s="219"/>
      <c r="I51" s="1">
        <v>45</v>
      </c>
      <c r="J51" s="7">
        <v>16472626</v>
      </c>
      <c r="K51" s="7">
        <v>16652939</v>
      </c>
    </row>
    <row r="52" spans="1:11" ht="12.75">
      <c r="A52" s="217" t="s">
        <v>202</v>
      </c>
      <c r="B52" s="218"/>
      <c r="C52" s="218"/>
      <c r="D52" s="218"/>
      <c r="E52" s="218"/>
      <c r="F52" s="218"/>
      <c r="G52" s="218"/>
      <c r="H52" s="219"/>
      <c r="I52" s="1">
        <v>46</v>
      </c>
      <c r="J52" s="7">
        <v>1801919</v>
      </c>
      <c r="K52" s="7">
        <v>1279881</v>
      </c>
    </row>
    <row r="53" spans="1:11" ht="12.75">
      <c r="A53" s="217" t="s">
        <v>203</v>
      </c>
      <c r="B53" s="218"/>
      <c r="C53" s="218"/>
      <c r="D53" s="218"/>
      <c r="E53" s="218"/>
      <c r="F53" s="218"/>
      <c r="G53" s="218"/>
      <c r="H53" s="219"/>
      <c r="I53" s="1">
        <v>47</v>
      </c>
      <c r="J53" s="7">
        <v>221599</v>
      </c>
      <c r="K53" s="7">
        <v>190445</v>
      </c>
    </row>
    <row r="54" spans="1:11" ht="12.75">
      <c r="A54" s="217" t="s">
        <v>10</v>
      </c>
      <c r="B54" s="218"/>
      <c r="C54" s="218"/>
      <c r="D54" s="218"/>
      <c r="E54" s="218"/>
      <c r="F54" s="218"/>
      <c r="G54" s="218"/>
      <c r="H54" s="219"/>
      <c r="I54" s="1">
        <v>48</v>
      </c>
      <c r="J54" s="7">
        <v>2691548</v>
      </c>
      <c r="K54" s="7">
        <v>3957779</v>
      </c>
    </row>
    <row r="55" spans="1:11" ht="12.75">
      <c r="A55" s="217" t="s">
        <v>11</v>
      </c>
      <c r="B55" s="218"/>
      <c r="C55" s="218"/>
      <c r="D55" s="218"/>
      <c r="E55" s="218"/>
      <c r="F55" s="218"/>
      <c r="G55" s="218"/>
      <c r="H55" s="219"/>
      <c r="I55" s="1">
        <v>49</v>
      </c>
      <c r="J55" s="7">
        <v>8695434</v>
      </c>
      <c r="K55" s="7">
        <v>1854409</v>
      </c>
    </row>
    <row r="56" spans="1:11" ht="12.75">
      <c r="A56" s="217" t="s">
        <v>102</v>
      </c>
      <c r="B56" s="218"/>
      <c r="C56" s="218"/>
      <c r="D56" s="218"/>
      <c r="E56" s="218"/>
      <c r="F56" s="218"/>
      <c r="G56" s="218"/>
      <c r="H56" s="219"/>
      <c r="I56" s="1">
        <v>50</v>
      </c>
      <c r="J56" s="50">
        <f>SUM(J57:J63)</f>
        <v>7551619</v>
      </c>
      <c r="K56" s="50">
        <f>SUM(K57:K63)</f>
        <v>10205317</v>
      </c>
    </row>
    <row r="57" spans="1:11" ht="12.75">
      <c r="A57" s="217" t="s">
        <v>76</v>
      </c>
      <c r="B57" s="218"/>
      <c r="C57" s="218"/>
      <c r="D57" s="218"/>
      <c r="E57" s="218"/>
      <c r="F57" s="218"/>
      <c r="G57" s="218"/>
      <c r="H57" s="219"/>
      <c r="I57" s="1">
        <v>51</v>
      </c>
      <c r="J57" s="7">
        <v>0</v>
      </c>
      <c r="K57" s="7">
        <v>0</v>
      </c>
    </row>
    <row r="58" spans="1:11" ht="12.75">
      <c r="A58" s="217" t="s">
        <v>77</v>
      </c>
      <c r="B58" s="218"/>
      <c r="C58" s="218"/>
      <c r="D58" s="218"/>
      <c r="E58" s="218"/>
      <c r="F58" s="218"/>
      <c r="G58" s="218"/>
      <c r="H58" s="219"/>
      <c r="I58" s="1">
        <v>52</v>
      </c>
      <c r="J58" s="7">
        <v>0</v>
      </c>
      <c r="K58" s="7">
        <v>0</v>
      </c>
    </row>
    <row r="59" spans="1:11" ht="12.75">
      <c r="A59" s="217" t="s">
        <v>242</v>
      </c>
      <c r="B59" s="218"/>
      <c r="C59" s="218"/>
      <c r="D59" s="218"/>
      <c r="E59" s="218"/>
      <c r="F59" s="218"/>
      <c r="G59" s="218"/>
      <c r="H59" s="219"/>
      <c r="I59" s="1">
        <v>53</v>
      </c>
      <c r="J59" s="7">
        <v>0</v>
      </c>
      <c r="K59" s="7">
        <v>0</v>
      </c>
    </row>
    <row r="60" spans="1:11" ht="12.75">
      <c r="A60" s="217" t="s">
        <v>83</v>
      </c>
      <c r="B60" s="218"/>
      <c r="C60" s="218"/>
      <c r="D60" s="218"/>
      <c r="E60" s="218"/>
      <c r="F60" s="218"/>
      <c r="G60" s="218"/>
      <c r="H60" s="219"/>
      <c r="I60" s="1">
        <v>54</v>
      </c>
      <c r="J60" s="7">
        <v>7043957</v>
      </c>
      <c r="K60" s="7">
        <v>9437681</v>
      </c>
    </row>
    <row r="61" spans="1:11" ht="12.75">
      <c r="A61" s="217" t="s">
        <v>84</v>
      </c>
      <c r="B61" s="218"/>
      <c r="C61" s="218"/>
      <c r="D61" s="218"/>
      <c r="E61" s="218"/>
      <c r="F61" s="218"/>
      <c r="G61" s="218"/>
      <c r="H61" s="219"/>
      <c r="I61" s="1">
        <v>55</v>
      </c>
      <c r="J61" s="7">
        <v>0</v>
      </c>
      <c r="K61" s="7">
        <v>0</v>
      </c>
    </row>
    <row r="62" spans="1:11" ht="12.75">
      <c r="A62" s="217" t="s">
        <v>85</v>
      </c>
      <c r="B62" s="218"/>
      <c r="C62" s="218"/>
      <c r="D62" s="218"/>
      <c r="E62" s="218"/>
      <c r="F62" s="218"/>
      <c r="G62" s="218"/>
      <c r="H62" s="219"/>
      <c r="I62" s="1">
        <v>56</v>
      </c>
      <c r="J62" s="7">
        <v>497636</v>
      </c>
      <c r="K62" s="7">
        <v>767636</v>
      </c>
    </row>
    <row r="63" spans="1:11" ht="12.75">
      <c r="A63" s="217" t="s">
        <v>46</v>
      </c>
      <c r="B63" s="218"/>
      <c r="C63" s="218"/>
      <c r="D63" s="218"/>
      <c r="E63" s="218"/>
      <c r="F63" s="218"/>
      <c r="G63" s="218"/>
      <c r="H63" s="219"/>
      <c r="I63" s="1">
        <v>57</v>
      </c>
      <c r="J63" s="7">
        <v>10026</v>
      </c>
      <c r="K63" s="7">
        <v>0</v>
      </c>
    </row>
    <row r="64" spans="1:11" ht="12.75">
      <c r="A64" s="217" t="s">
        <v>207</v>
      </c>
      <c r="B64" s="218"/>
      <c r="C64" s="218"/>
      <c r="D64" s="218"/>
      <c r="E64" s="218"/>
      <c r="F64" s="218"/>
      <c r="G64" s="218"/>
      <c r="H64" s="219"/>
      <c r="I64" s="1">
        <v>58</v>
      </c>
      <c r="J64" s="7">
        <v>42775982</v>
      </c>
      <c r="K64" s="7">
        <v>43090296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199597</v>
      </c>
      <c r="K65" s="7">
        <v>83981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0">
        <f>J7+J8+J40+J65</f>
        <v>594943868</v>
      </c>
      <c r="K66" s="50">
        <f>K7+K8+K40+K65</f>
        <v>424337984</v>
      </c>
    </row>
    <row r="67" spans="1:11" ht="12.75">
      <c r="A67" s="220" t="s">
        <v>91</v>
      </c>
      <c r="B67" s="221"/>
      <c r="C67" s="221"/>
      <c r="D67" s="221"/>
      <c r="E67" s="221"/>
      <c r="F67" s="221"/>
      <c r="G67" s="221"/>
      <c r="H67" s="222"/>
      <c r="I67" s="4">
        <v>61</v>
      </c>
      <c r="J67" s="8">
        <v>0</v>
      </c>
      <c r="K67" s="8">
        <v>0</v>
      </c>
    </row>
    <row r="68" spans="1:11" ht="12.75">
      <c r="A68" s="223" t="s">
        <v>58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03" t="s">
        <v>191</v>
      </c>
      <c r="B69" s="204"/>
      <c r="C69" s="204"/>
      <c r="D69" s="204"/>
      <c r="E69" s="204"/>
      <c r="F69" s="204"/>
      <c r="G69" s="204"/>
      <c r="H69" s="205"/>
      <c r="I69" s="3">
        <v>62</v>
      </c>
      <c r="J69" s="51">
        <f>J70+J71+J72+J78+J79+J82+J85</f>
        <v>273519658</v>
      </c>
      <c r="K69" s="51">
        <f>K70+K71+K72+K78+K79+K82+K85</f>
        <v>121777355</v>
      </c>
    </row>
    <row r="70" spans="1:11" ht="12.75">
      <c r="A70" s="217" t="s">
        <v>141</v>
      </c>
      <c r="B70" s="218"/>
      <c r="C70" s="218"/>
      <c r="D70" s="218"/>
      <c r="E70" s="218"/>
      <c r="F70" s="218"/>
      <c r="G70" s="218"/>
      <c r="H70" s="219"/>
      <c r="I70" s="1">
        <v>63</v>
      </c>
      <c r="J70" s="7">
        <v>231845600</v>
      </c>
      <c r="K70" s="7">
        <v>231845600</v>
      </c>
    </row>
    <row r="71" spans="1:11" ht="12.75">
      <c r="A71" s="217" t="s">
        <v>142</v>
      </c>
      <c r="B71" s="218"/>
      <c r="C71" s="218"/>
      <c r="D71" s="218"/>
      <c r="E71" s="218"/>
      <c r="F71" s="218"/>
      <c r="G71" s="218"/>
      <c r="H71" s="219"/>
      <c r="I71" s="1">
        <v>64</v>
      </c>
      <c r="J71" s="7">
        <v>14715887</v>
      </c>
      <c r="K71" s="7">
        <v>14715887</v>
      </c>
    </row>
    <row r="72" spans="1:11" ht="12.75">
      <c r="A72" s="217" t="s">
        <v>143</v>
      </c>
      <c r="B72" s="218"/>
      <c r="C72" s="218"/>
      <c r="D72" s="218"/>
      <c r="E72" s="218"/>
      <c r="F72" s="218"/>
      <c r="G72" s="218"/>
      <c r="H72" s="219"/>
      <c r="I72" s="1">
        <v>65</v>
      </c>
      <c r="J72" s="50">
        <f>J73+J74-J75+J76+J77</f>
        <v>24302</v>
      </c>
      <c r="K72" s="50">
        <v>24302</v>
      </c>
    </row>
    <row r="73" spans="1:11" ht="12.75">
      <c r="A73" s="217" t="s">
        <v>144</v>
      </c>
      <c r="B73" s="218"/>
      <c r="C73" s="218"/>
      <c r="D73" s="218"/>
      <c r="E73" s="218"/>
      <c r="F73" s="218"/>
      <c r="G73" s="218"/>
      <c r="H73" s="219"/>
      <c r="I73" s="1">
        <v>66</v>
      </c>
      <c r="J73" s="7">
        <v>13275</v>
      </c>
      <c r="K73" s="7">
        <v>13275</v>
      </c>
    </row>
    <row r="74" spans="1:11" ht="12.75">
      <c r="A74" s="217" t="s">
        <v>145</v>
      </c>
      <c r="B74" s="218"/>
      <c r="C74" s="218"/>
      <c r="D74" s="218"/>
      <c r="E74" s="218"/>
      <c r="F74" s="218"/>
      <c r="G74" s="218"/>
      <c r="H74" s="219"/>
      <c r="I74" s="1">
        <v>67</v>
      </c>
      <c r="J74" s="7">
        <v>0</v>
      </c>
      <c r="K74" s="7">
        <v>0</v>
      </c>
    </row>
    <row r="75" spans="1:11" ht="12.75">
      <c r="A75" s="217" t="s">
        <v>133</v>
      </c>
      <c r="B75" s="218"/>
      <c r="C75" s="218"/>
      <c r="D75" s="218"/>
      <c r="E75" s="218"/>
      <c r="F75" s="218"/>
      <c r="G75" s="218"/>
      <c r="H75" s="219"/>
      <c r="I75" s="1">
        <v>68</v>
      </c>
      <c r="J75" s="7">
        <v>0</v>
      </c>
      <c r="K75" s="7">
        <v>0</v>
      </c>
    </row>
    <row r="76" spans="1:11" ht="12.75">
      <c r="A76" s="217" t="s">
        <v>134</v>
      </c>
      <c r="B76" s="218"/>
      <c r="C76" s="218"/>
      <c r="D76" s="218"/>
      <c r="E76" s="218"/>
      <c r="F76" s="218"/>
      <c r="G76" s="218"/>
      <c r="H76" s="219"/>
      <c r="I76" s="1">
        <v>69</v>
      </c>
      <c r="J76" s="7">
        <v>0</v>
      </c>
      <c r="K76" s="7">
        <v>0</v>
      </c>
    </row>
    <row r="77" spans="1:11" ht="12.75">
      <c r="A77" s="217" t="s">
        <v>135</v>
      </c>
      <c r="B77" s="218"/>
      <c r="C77" s="218"/>
      <c r="D77" s="218"/>
      <c r="E77" s="218"/>
      <c r="F77" s="218"/>
      <c r="G77" s="218"/>
      <c r="H77" s="219"/>
      <c r="I77" s="1">
        <v>70</v>
      </c>
      <c r="J77" s="7">
        <v>11027</v>
      </c>
      <c r="K77" s="7">
        <v>11027</v>
      </c>
    </row>
    <row r="78" spans="1:11" ht="12.75">
      <c r="A78" s="217" t="s">
        <v>136</v>
      </c>
      <c r="B78" s="218"/>
      <c r="C78" s="218"/>
      <c r="D78" s="218"/>
      <c r="E78" s="218"/>
      <c r="F78" s="218"/>
      <c r="G78" s="218"/>
      <c r="H78" s="219"/>
      <c r="I78" s="1">
        <v>71</v>
      </c>
      <c r="J78" s="7">
        <v>0</v>
      </c>
      <c r="K78" s="7">
        <v>0</v>
      </c>
    </row>
    <row r="79" spans="1:11" ht="12.75">
      <c r="A79" s="217" t="s">
        <v>238</v>
      </c>
      <c r="B79" s="218"/>
      <c r="C79" s="218"/>
      <c r="D79" s="218"/>
      <c r="E79" s="218"/>
      <c r="F79" s="218"/>
      <c r="G79" s="218"/>
      <c r="H79" s="219"/>
      <c r="I79" s="1">
        <v>72</v>
      </c>
      <c r="J79" s="50">
        <f>J80-J81</f>
        <v>-4161373</v>
      </c>
      <c r="K79" s="50">
        <f>K80-K81</f>
        <v>-26151651</v>
      </c>
    </row>
    <row r="80" spans="1:11" ht="12.75">
      <c r="A80" s="226" t="s">
        <v>169</v>
      </c>
      <c r="B80" s="227"/>
      <c r="C80" s="227"/>
      <c r="D80" s="227"/>
      <c r="E80" s="227"/>
      <c r="F80" s="227"/>
      <c r="G80" s="227"/>
      <c r="H80" s="228"/>
      <c r="I80" s="1">
        <v>73</v>
      </c>
      <c r="J80" s="7">
        <v>0</v>
      </c>
      <c r="K80" s="7">
        <v>0</v>
      </c>
    </row>
    <row r="81" spans="1:11" ht="12.75">
      <c r="A81" s="226" t="s">
        <v>170</v>
      </c>
      <c r="B81" s="227"/>
      <c r="C81" s="227"/>
      <c r="D81" s="227"/>
      <c r="E81" s="227"/>
      <c r="F81" s="227"/>
      <c r="G81" s="227"/>
      <c r="H81" s="228"/>
      <c r="I81" s="1">
        <v>74</v>
      </c>
      <c r="J81" s="7">
        <v>4161373</v>
      </c>
      <c r="K81" s="7">
        <v>26151651</v>
      </c>
    </row>
    <row r="82" spans="1:11" ht="12.75">
      <c r="A82" s="217" t="s">
        <v>239</v>
      </c>
      <c r="B82" s="218"/>
      <c r="C82" s="218"/>
      <c r="D82" s="218"/>
      <c r="E82" s="218"/>
      <c r="F82" s="218"/>
      <c r="G82" s="218"/>
      <c r="H82" s="219"/>
      <c r="I82" s="1">
        <v>75</v>
      </c>
      <c r="J82" s="50">
        <f>J83-J84</f>
        <v>-24900666</v>
      </c>
      <c r="K82" s="50">
        <f>K83-K84</f>
        <v>-81743911</v>
      </c>
    </row>
    <row r="83" spans="1:11" ht="12.75">
      <c r="A83" s="226" t="s">
        <v>171</v>
      </c>
      <c r="B83" s="227"/>
      <c r="C83" s="227"/>
      <c r="D83" s="227"/>
      <c r="E83" s="227"/>
      <c r="F83" s="227"/>
      <c r="G83" s="227"/>
      <c r="H83" s="228"/>
      <c r="I83" s="1">
        <v>76</v>
      </c>
      <c r="J83" s="7"/>
      <c r="K83" s="7"/>
    </row>
    <row r="84" spans="1:11" ht="12.75">
      <c r="A84" s="226" t="s">
        <v>172</v>
      </c>
      <c r="B84" s="227"/>
      <c r="C84" s="227"/>
      <c r="D84" s="227"/>
      <c r="E84" s="227"/>
      <c r="F84" s="227"/>
      <c r="G84" s="227"/>
      <c r="H84" s="228"/>
      <c r="I84" s="1">
        <v>77</v>
      </c>
      <c r="J84" s="7">
        <v>24900666</v>
      </c>
      <c r="K84" s="7">
        <f>81826469-82558</f>
        <v>81743911</v>
      </c>
    </row>
    <row r="85" spans="1:11" ht="12.75">
      <c r="A85" s="217" t="s">
        <v>173</v>
      </c>
      <c r="B85" s="218"/>
      <c r="C85" s="218"/>
      <c r="D85" s="218"/>
      <c r="E85" s="218"/>
      <c r="F85" s="218"/>
      <c r="G85" s="218"/>
      <c r="H85" s="219"/>
      <c r="I85" s="1">
        <v>78</v>
      </c>
      <c r="J85" s="7">
        <v>55995908</v>
      </c>
      <c r="K85" s="7">
        <v>-16912872</v>
      </c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0">
        <f>SUM(J87:J89)</f>
        <v>6539999</v>
      </c>
      <c r="K86" s="50">
        <f>SUM(K87:K89)</f>
        <v>6652739</v>
      </c>
    </row>
    <row r="87" spans="1:11" ht="12.75">
      <c r="A87" s="217" t="s">
        <v>129</v>
      </c>
      <c r="B87" s="218"/>
      <c r="C87" s="218"/>
      <c r="D87" s="218"/>
      <c r="E87" s="218"/>
      <c r="F87" s="218"/>
      <c r="G87" s="218"/>
      <c r="H87" s="219"/>
      <c r="I87" s="1">
        <v>80</v>
      </c>
      <c r="J87" s="7"/>
      <c r="K87" s="7"/>
    </row>
    <row r="88" spans="1:11" ht="12.75">
      <c r="A88" s="217" t="s">
        <v>130</v>
      </c>
      <c r="B88" s="218"/>
      <c r="C88" s="218"/>
      <c r="D88" s="218"/>
      <c r="E88" s="218"/>
      <c r="F88" s="218"/>
      <c r="G88" s="218"/>
      <c r="H88" s="219"/>
      <c r="I88" s="1">
        <v>81</v>
      </c>
      <c r="J88" s="7"/>
      <c r="K88" s="7"/>
    </row>
    <row r="89" spans="1:11" ht="12.75">
      <c r="A89" s="217" t="s">
        <v>131</v>
      </c>
      <c r="B89" s="218"/>
      <c r="C89" s="218"/>
      <c r="D89" s="218"/>
      <c r="E89" s="218"/>
      <c r="F89" s="218"/>
      <c r="G89" s="218"/>
      <c r="H89" s="219"/>
      <c r="I89" s="1">
        <v>82</v>
      </c>
      <c r="J89" s="7">
        <v>6539999</v>
      </c>
      <c r="K89" s="7">
        <v>6652739</v>
      </c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0">
        <f>SUM(J91:J99)</f>
        <v>174387615</v>
      </c>
      <c r="K90" s="50">
        <f>SUM(K91:K99)</f>
        <v>179838923</v>
      </c>
    </row>
    <row r="91" spans="1:11" ht="12.75">
      <c r="A91" s="217" t="s">
        <v>132</v>
      </c>
      <c r="B91" s="218"/>
      <c r="C91" s="218"/>
      <c r="D91" s="218"/>
      <c r="E91" s="218"/>
      <c r="F91" s="218"/>
      <c r="G91" s="218"/>
      <c r="H91" s="219"/>
      <c r="I91" s="1">
        <v>84</v>
      </c>
      <c r="J91" s="7">
        <v>0</v>
      </c>
      <c r="K91" s="7">
        <v>0</v>
      </c>
    </row>
    <row r="92" spans="1:11" ht="12.75">
      <c r="A92" s="217" t="s">
        <v>243</v>
      </c>
      <c r="B92" s="218"/>
      <c r="C92" s="218"/>
      <c r="D92" s="218"/>
      <c r="E92" s="218"/>
      <c r="F92" s="218"/>
      <c r="G92" s="218"/>
      <c r="H92" s="219"/>
      <c r="I92" s="1">
        <v>85</v>
      </c>
      <c r="J92" s="7">
        <v>0</v>
      </c>
      <c r="K92" s="7">
        <v>0</v>
      </c>
    </row>
    <row r="93" spans="1:11" ht="12.75">
      <c r="A93" s="217" t="s">
        <v>0</v>
      </c>
      <c r="B93" s="218"/>
      <c r="C93" s="218"/>
      <c r="D93" s="218"/>
      <c r="E93" s="218"/>
      <c r="F93" s="218"/>
      <c r="G93" s="218"/>
      <c r="H93" s="219"/>
      <c r="I93" s="1">
        <v>86</v>
      </c>
      <c r="J93" s="7">
        <v>174110376</v>
      </c>
      <c r="K93" s="7">
        <v>179552680</v>
      </c>
    </row>
    <row r="94" spans="1:11" ht="12.75">
      <c r="A94" s="217" t="s">
        <v>244</v>
      </c>
      <c r="B94" s="218"/>
      <c r="C94" s="218"/>
      <c r="D94" s="218"/>
      <c r="E94" s="218"/>
      <c r="F94" s="218"/>
      <c r="G94" s="218"/>
      <c r="H94" s="219"/>
      <c r="I94" s="1">
        <v>87</v>
      </c>
      <c r="J94" s="7">
        <v>0</v>
      </c>
      <c r="K94" s="7">
        <v>0</v>
      </c>
    </row>
    <row r="95" spans="1:11" ht="12.75">
      <c r="A95" s="217" t="s">
        <v>245</v>
      </c>
      <c r="B95" s="218"/>
      <c r="C95" s="218"/>
      <c r="D95" s="218"/>
      <c r="E95" s="218"/>
      <c r="F95" s="218"/>
      <c r="G95" s="218"/>
      <c r="H95" s="219"/>
      <c r="I95" s="1">
        <v>88</v>
      </c>
      <c r="J95" s="7">
        <v>0</v>
      </c>
      <c r="K95" s="7">
        <v>0</v>
      </c>
    </row>
    <row r="96" spans="1:11" ht="12.75">
      <c r="A96" s="217" t="s">
        <v>246</v>
      </c>
      <c r="B96" s="218"/>
      <c r="C96" s="218"/>
      <c r="D96" s="218"/>
      <c r="E96" s="218"/>
      <c r="F96" s="218"/>
      <c r="G96" s="218"/>
      <c r="H96" s="219"/>
      <c r="I96" s="1">
        <v>89</v>
      </c>
      <c r="J96" s="7">
        <v>0</v>
      </c>
      <c r="K96" s="7">
        <v>0</v>
      </c>
    </row>
    <row r="97" spans="1:11" ht="12.75">
      <c r="A97" s="217" t="s">
        <v>94</v>
      </c>
      <c r="B97" s="218"/>
      <c r="C97" s="218"/>
      <c r="D97" s="218"/>
      <c r="E97" s="218"/>
      <c r="F97" s="218"/>
      <c r="G97" s="218"/>
      <c r="H97" s="219"/>
      <c r="I97" s="1">
        <v>90</v>
      </c>
      <c r="J97" s="7">
        <v>50000</v>
      </c>
      <c r="K97" s="7">
        <v>59004</v>
      </c>
    </row>
    <row r="98" spans="1:11" ht="12.75">
      <c r="A98" s="217" t="s">
        <v>92</v>
      </c>
      <c r="B98" s="218"/>
      <c r="C98" s="218"/>
      <c r="D98" s="218"/>
      <c r="E98" s="218"/>
      <c r="F98" s="218"/>
      <c r="G98" s="218"/>
      <c r="H98" s="219"/>
      <c r="I98" s="1">
        <v>91</v>
      </c>
      <c r="J98" s="7">
        <v>0</v>
      </c>
      <c r="K98" s="7">
        <v>0</v>
      </c>
    </row>
    <row r="99" spans="1:11" ht="12.75">
      <c r="A99" s="217" t="s">
        <v>93</v>
      </c>
      <c r="B99" s="218"/>
      <c r="C99" s="218"/>
      <c r="D99" s="218"/>
      <c r="E99" s="218"/>
      <c r="F99" s="218"/>
      <c r="G99" s="218"/>
      <c r="H99" s="219"/>
      <c r="I99" s="1">
        <v>92</v>
      </c>
      <c r="J99" s="7">
        <v>227239</v>
      </c>
      <c r="K99" s="7">
        <v>227239</v>
      </c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0">
        <f>SUM(J101:J112)</f>
        <v>140019607</v>
      </c>
      <c r="K100" s="50">
        <f>SUM(K101:K112)</f>
        <v>116068967</v>
      </c>
    </row>
    <row r="101" spans="1:11" ht="12.75">
      <c r="A101" s="217" t="s">
        <v>132</v>
      </c>
      <c r="B101" s="218"/>
      <c r="C101" s="218"/>
      <c r="D101" s="218"/>
      <c r="E101" s="218"/>
      <c r="F101" s="218"/>
      <c r="G101" s="218"/>
      <c r="H101" s="219"/>
      <c r="I101" s="1">
        <v>94</v>
      </c>
      <c r="J101" s="7">
        <v>0</v>
      </c>
      <c r="K101" s="7">
        <v>0</v>
      </c>
    </row>
    <row r="102" spans="1:11" ht="12.75">
      <c r="A102" s="217" t="s">
        <v>243</v>
      </c>
      <c r="B102" s="218"/>
      <c r="C102" s="218"/>
      <c r="D102" s="218"/>
      <c r="E102" s="218"/>
      <c r="F102" s="218"/>
      <c r="G102" s="218"/>
      <c r="H102" s="219"/>
      <c r="I102" s="1">
        <v>95</v>
      </c>
      <c r="J102" s="7">
        <v>3639019</v>
      </c>
      <c r="K102" s="7">
        <v>3047527</v>
      </c>
    </row>
    <row r="103" spans="1:11" ht="12.75">
      <c r="A103" s="217" t="s">
        <v>0</v>
      </c>
      <c r="B103" s="218"/>
      <c r="C103" s="218"/>
      <c r="D103" s="218"/>
      <c r="E103" s="218"/>
      <c r="F103" s="218"/>
      <c r="G103" s="218"/>
      <c r="H103" s="219"/>
      <c r="I103" s="1">
        <v>96</v>
      </c>
      <c r="J103" s="7">
        <v>96860215</v>
      </c>
      <c r="K103" s="7">
        <v>73391201</v>
      </c>
    </row>
    <row r="104" spans="1:11" ht="12.75">
      <c r="A104" s="217" t="s">
        <v>244</v>
      </c>
      <c r="B104" s="218"/>
      <c r="C104" s="218"/>
      <c r="D104" s="218"/>
      <c r="E104" s="218"/>
      <c r="F104" s="218"/>
      <c r="G104" s="218"/>
      <c r="H104" s="219"/>
      <c r="I104" s="1">
        <v>97</v>
      </c>
      <c r="J104" s="7">
        <v>905487</v>
      </c>
      <c r="K104" s="7">
        <v>755972</v>
      </c>
    </row>
    <row r="105" spans="1:11" ht="12.75">
      <c r="A105" s="217" t="s">
        <v>245</v>
      </c>
      <c r="B105" s="218"/>
      <c r="C105" s="218"/>
      <c r="D105" s="218"/>
      <c r="E105" s="218"/>
      <c r="F105" s="218"/>
      <c r="G105" s="218"/>
      <c r="H105" s="219"/>
      <c r="I105" s="1">
        <v>98</v>
      </c>
      <c r="J105" s="7">
        <v>34581178</v>
      </c>
      <c r="K105" s="7">
        <v>33907607</v>
      </c>
    </row>
    <row r="106" spans="1:11" ht="12.75">
      <c r="A106" s="217" t="s">
        <v>246</v>
      </c>
      <c r="B106" s="218"/>
      <c r="C106" s="218"/>
      <c r="D106" s="218"/>
      <c r="E106" s="218"/>
      <c r="F106" s="218"/>
      <c r="G106" s="218"/>
      <c r="H106" s="219"/>
      <c r="I106" s="1">
        <v>99</v>
      </c>
      <c r="J106" s="7">
        <v>0</v>
      </c>
      <c r="K106" s="7">
        <v>0</v>
      </c>
    </row>
    <row r="107" spans="1:11" ht="12.75">
      <c r="A107" s="217" t="s">
        <v>94</v>
      </c>
      <c r="B107" s="218"/>
      <c r="C107" s="218"/>
      <c r="D107" s="218"/>
      <c r="E107" s="218"/>
      <c r="F107" s="218"/>
      <c r="G107" s="218"/>
      <c r="H107" s="219"/>
      <c r="I107" s="1">
        <v>100</v>
      </c>
      <c r="J107" s="7">
        <v>225843</v>
      </c>
      <c r="K107" s="7">
        <v>9334</v>
      </c>
    </row>
    <row r="108" spans="1:11" ht="12.75">
      <c r="A108" s="217" t="s">
        <v>95</v>
      </c>
      <c r="B108" s="218"/>
      <c r="C108" s="218"/>
      <c r="D108" s="218"/>
      <c r="E108" s="218"/>
      <c r="F108" s="218"/>
      <c r="G108" s="218"/>
      <c r="H108" s="219"/>
      <c r="I108" s="1">
        <v>101</v>
      </c>
      <c r="J108" s="7">
        <v>1495065</v>
      </c>
      <c r="K108" s="7">
        <v>1696641</v>
      </c>
    </row>
    <row r="109" spans="1:11" ht="12.75">
      <c r="A109" s="217" t="s">
        <v>96</v>
      </c>
      <c r="B109" s="218"/>
      <c r="C109" s="218"/>
      <c r="D109" s="218"/>
      <c r="E109" s="218"/>
      <c r="F109" s="218"/>
      <c r="G109" s="218"/>
      <c r="H109" s="219"/>
      <c r="I109" s="1">
        <v>102</v>
      </c>
      <c r="J109" s="7">
        <v>2026299</v>
      </c>
      <c r="K109" s="7">
        <v>2806054</v>
      </c>
    </row>
    <row r="110" spans="1:11" ht="12.75">
      <c r="A110" s="217" t="s">
        <v>99</v>
      </c>
      <c r="B110" s="218"/>
      <c r="C110" s="218"/>
      <c r="D110" s="218"/>
      <c r="E110" s="218"/>
      <c r="F110" s="218"/>
      <c r="G110" s="218"/>
      <c r="H110" s="219"/>
      <c r="I110" s="1">
        <v>103</v>
      </c>
      <c r="J110" s="7">
        <v>209532</v>
      </c>
      <c r="K110" s="7">
        <v>232969</v>
      </c>
    </row>
    <row r="111" spans="1:11" ht="12.75">
      <c r="A111" s="217" t="s">
        <v>97</v>
      </c>
      <c r="B111" s="218"/>
      <c r="C111" s="218"/>
      <c r="D111" s="218"/>
      <c r="E111" s="218"/>
      <c r="F111" s="218"/>
      <c r="G111" s="218"/>
      <c r="H111" s="219"/>
      <c r="I111" s="1">
        <v>104</v>
      </c>
      <c r="J111" s="7">
        <v>0</v>
      </c>
      <c r="K111" s="7">
        <v>0</v>
      </c>
    </row>
    <row r="112" spans="1:11" ht="12.75">
      <c r="A112" s="217" t="s">
        <v>98</v>
      </c>
      <c r="B112" s="218"/>
      <c r="C112" s="218"/>
      <c r="D112" s="218"/>
      <c r="E112" s="218"/>
      <c r="F112" s="218"/>
      <c r="G112" s="218"/>
      <c r="H112" s="219"/>
      <c r="I112" s="1">
        <v>105</v>
      </c>
      <c r="J112" s="7">
        <v>76969</v>
      </c>
      <c r="K112" s="7">
        <v>221662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476989</v>
      </c>
      <c r="K113" s="7">
        <v>0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0">
        <f>J69+J86+J90+J100+J113</f>
        <v>594943868</v>
      </c>
      <c r="K114" s="50">
        <f>K69+K86+K90+K100+K113</f>
        <v>424337984</v>
      </c>
    </row>
    <row r="115" spans="1:11" ht="12.75">
      <c r="A115" s="231" t="s">
        <v>57</v>
      </c>
      <c r="B115" s="232"/>
      <c r="C115" s="232"/>
      <c r="D115" s="232"/>
      <c r="E115" s="232"/>
      <c r="F115" s="232"/>
      <c r="G115" s="232"/>
      <c r="H115" s="233"/>
      <c r="I115" s="2">
        <v>108</v>
      </c>
      <c r="J115" s="8">
        <v>0</v>
      </c>
      <c r="K115" s="8"/>
    </row>
    <row r="116" spans="1:11" ht="12.75">
      <c r="A116" s="223" t="s">
        <v>309</v>
      </c>
      <c r="B116" s="234"/>
      <c r="C116" s="234"/>
      <c r="D116" s="234"/>
      <c r="E116" s="234"/>
      <c r="F116" s="234"/>
      <c r="G116" s="234"/>
      <c r="H116" s="234"/>
      <c r="I116" s="235"/>
      <c r="J116" s="235"/>
      <c r="K116" s="236"/>
    </row>
    <row r="117" spans="1:11" ht="12.75">
      <c r="A117" s="203" t="s">
        <v>186</v>
      </c>
      <c r="B117" s="204"/>
      <c r="C117" s="204"/>
      <c r="D117" s="204"/>
      <c r="E117" s="204"/>
      <c r="F117" s="204"/>
      <c r="G117" s="204"/>
      <c r="H117" s="204"/>
      <c r="I117" s="237"/>
      <c r="J117" s="237"/>
      <c r="K117" s="238"/>
    </row>
    <row r="118" spans="1:11" ht="12.75">
      <c r="A118" s="217" t="s">
        <v>8</v>
      </c>
      <c r="B118" s="218"/>
      <c r="C118" s="218"/>
      <c r="D118" s="218"/>
      <c r="E118" s="218"/>
      <c r="F118" s="218"/>
      <c r="G118" s="218"/>
      <c r="H118" s="219"/>
      <c r="I118" s="1">
        <v>109</v>
      </c>
      <c r="J118" s="7">
        <v>217523750</v>
      </c>
      <c r="K118" s="7">
        <v>138690227</v>
      </c>
    </row>
    <row r="119" spans="1:11" ht="12.75">
      <c r="A119" s="239" t="s">
        <v>9</v>
      </c>
      <c r="B119" s="240"/>
      <c r="C119" s="240"/>
      <c r="D119" s="240"/>
      <c r="E119" s="240"/>
      <c r="F119" s="240"/>
      <c r="G119" s="240"/>
      <c r="H119" s="241"/>
      <c r="I119" s="4">
        <v>110</v>
      </c>
      <c r="J119" s="8">
        <v>55995908</v>
      </c>
      <c r="K119" s="8">
        <v>-16912872</v>
      </c>
    </row>
    <row r="120" spans="1:11" ht="12.75">
      <c r="A120" s="242" t="s">
        <v>310</v>
      </c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</row>
    <row r="121" spans="1:11" ht="12.75">
      <c r="A121" s="229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1">
      <selection activeCell="J8" sqref="J8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10.421875" style="49" bestFit="1" customWidth="1"/>
    <col min="13" max="13" width="10.28125" style="49" customWidth="1"/>
    <col min="14" max="16384" width="9.140625" style="49" customWidth="1"/>
  </cols>
  <sheetData>
    <row r="1" spans="1:13" ht="12.75" customHeight="1">
      <c r="A1" s="209" t="s">
        <v>154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ht="12.75" customHeight="1">
      <c r="A2" s="253" t="s">
        <v>360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 customHeight="1">
      <c r="A3" s="244" t="s">
        <v>338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23.25">
      <c r="A4" s="245" t="s">
        <v>59</v>
      </c>
      <c r="B4" s="245"/>
      <c r="C4" s="245"/>
      <c r="D4" s="245"/>
      <c r="E4" s="245"/>
      <c r="F4" s="245"/>
      <c r="G4" s="245"/>
      <c r="H4" s="245"/>
      <c r="I4" s="55" t="s">
        <v>279</v>
      </c>
      <c r="J4" s="246" t="s">
        <v>317</v>
      </c>
      <c r="K4" s="246"/>
      <c r="L4" s="246" t="s">
        <v>318</v>
      </c>
      <c r="M4" s="246"/>
    </row>
    <row r="5" spans="1:13" ht="22.5">
      <c r="A5" s="245"/>
      <c r="B5" s="245"/>
      <c r="C5" s="245"/>
      <c r="D5" s="245"/>
      <c r="E5" s="245"/>
      <c r="F5" s="245"/>
      <c r="G5" s="245"/>
      <c r="H5" s="245"/>
      <c r="I5" s="55"/>
      <c r="J5" s="57" t="s">
        <v>313</v>
      </c>
      <c r="K5" s="57" t="s">
        <v>314</v>
      </c>
      <c r="L5" s="57" t="s">
        <v>313</v>
      </c>
      <c r="M5" s="57" t="s">
        <v>314</v>
      </c>
    </row>
    <row r="6" spans="1:13" ht="12.75">
      <c r="A6" s="246">
        <v>1</v>
      </c>
      <c r="B6" s="246"/>
      <c r="C6" s="246"/>
      <c r="D6" s="246"/>
      <c r="E6" s="246"/>
      <c r="F6" s="246"/>
      <c r="G6" s="246"/>
      <c r="H6" s="246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03" t="s">
        <v>26</v>
      </c>
      <c r="B7" s="204"/>
      <c r="C7" s="204"/>
      <c r="D7" s="204"/>
      <c r="E7" s="204"/>
      <c r="F7" s="204"/>
      <c r="G7" s="204"/>
      <c r="H7" s="205"/>
      <c r="I7" s="3">
        <v>111</v>
      </c>
      <c r="J7" s="51">
        <f>SUM(J8:J9)</f>
        <v>43558624</v>
      </c>
      <c r="K7" s="51">
        <v>43558624</v>
      </c>
      <c r="L7" s="51">
        <f>SUM(L8:L9)</f>
        <v>24522072</v>
      </c>
      <c r="M7" s="51">
        <v>24522072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42067913</v>
      </c>
      <c r="K8" s="7">
        <v>42067913</v>
      </c>
      <c r="L8" s="7">
        <v>21388089</v>
      </c>
      <c r="M8" s="7">
        <v>21388089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1490711</v>
      </c>
      <c r="K9" s="7">
        <v>1490711</v>
      </c>
      <c r="L9" s="7">
        <v>3133983</v>
      </c>
      <c r="M9" s="7">
        <v>3133983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0">
        <f>J11+J12+J16+J20+J21+J22+J25+J26</f>
        <v>77851442</v>
      </c>
      <c r="K10" s="50">
        <v>77851442</v>
      </c>
      <c r="L10" s="50">
        <f>L11+L12+L16+L20+L21+L22+L25+L26</f>
        <v>175114976</v>
      </c>
      <c r="M10" s="50">
        <v>175114976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0">
        <f>SUM(J13:J15)</f>
        <v>38914344</v>
      </c>
      <c r="K12" s="50">
        <v>38914344</v>
      </c>
      <c r="L12" s="50">
        <f>SUM(L13:L15)</f>
        <v>23115841</v>
      </c>
      <c r="M12" s="50">
        <v>23115841</v>
      </c>
    </row>
    <row r="13" spans="1:13" ht="12.75">
      <c r="A13" s="217" t="s">
        <v>146</v>
      </c>
      <c r="B13" s="218"/>
      <c r="C13" s="218"/>
      <c r="D13" s="218"/>
      <c r="E13" s="218"/>
      <c r="F13" s="218"/>
      <c r="G13" s="218"/>
      <c r="H13" s="219"/>
      <c r="I13" s="1">
        <v>117</v>
      </c>
      <c r="J13" s="7">
        <v>25655162</v>
      </c>
      <c r="K13" s="7">
        <v>25655162</v>
      </c>
      <c r="L13" s="7">
        <v>14098609</v>
      </c>
      <c r="M13" s="7">
        <v>14098609</v>
      </c>
    </row>
    <row r="14" spans="1:13" ht="12.75">
      <c r="A14" s="217" t="s">
        <v>147</v>
      </c>
      <c r="B14" s="218"/>
      <c r="C14" s="218"/>
      <c r="D14" s="218"/>
      <c r="E14" s="218"/>
      <c r="F14" s="218"/>
      <c r="G14" s="218"/>
      <c r="H14" s="219"/>
      <c r="I14" s="1">
        <v>118</v>
      </c>
      <c r="J14" s="7">
        <v>0</v>
      </c>
      <c r="K14" s="7">
        <v>0</v>
      </c>
      <c r="L14" s="7">
        <v>0</v>
      </c>
      <c r="M14" s="7">
        <v>0</v>
      </c>
    </row>
    <row r="15" spans="1:13" ht="12.75">
      <c r="A15" s="217" t="s">
        <v>61</v>
      </c>
      <c r="B15" s="218"/>
      <c r="C15" s="218"/>
      <c r="D15" s="218"/>
      <c r="E15" s="218"/>
      <c r="F15" s="218"/>
      <c r="G15" s="218"/>
      <c r="H15" s="219"/>
      <c r="I15" s="1">
        <v>119</v>
      </c>
      <c r="J15" s="7">
        <v>13259182</v>
      </c>
      <c r="K15" s="7">
        <v>13259182</v>
      </c>
      <c r="L15" s="7">
        <v>9017232</v>
      </c>
      <c r="M15" s="7">
        <v>9017232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0">
        <f>SUM(J17:J19)</f>
        <v>12501689</v>
      </c>
      <c r="K16" s="50">
        <v>12501689</v>
      </c>
      <c r="L16" s="50">
        <f>SUM(L17:L19)</f>
        <v>8363525</v>
      </c>
      <c r="M16" s="50">
        <f>SUM(M17:M19)</f>
        <v>8363525</v>
      </c>
    </row>
    <row r="17" spans="1:13" ht="12.75">
      <c r="A17" s="217" t="s">
        <v>62</v>
      </c>
      <c r="B17" s="218"/>
      <c r="C17" s="218"/>
      <c r="D17" s="218"/>
      <c r="E17" s="218"/>
      <c r="F17" s="218"/>
      <c r="G17" s="218"/>
      <c r="H17" s="219"/>
      <c r="I17" s="1">
        <v>121</v>
      </c>
      <c r="J17" s="7">
        <v>10158629</v>
      </c>
      <c r="K17" s="7">
        <v>10158629</v>
      </c>
      <c r="L17" s="7">
        <v>6558801</v>
      </c>
      <c r="M17" s="7">
        <v>6558801</v>
      </c>
    </row>
    <row r="18" spans="1:13" ht="12.75">
      <c r="A18" s="217" t="s">
        <v>63</v>
      </c>
      <c r="B18" s="218"/>
      <c r="C18" s="218"/>
      <c r="D18" s="218"/>
      <c r="E18" s="218"/>
      <c r="F18" s="218"/>
      <c r="G18" s="218"/>
      <c r="H18" s="219"/>
      <c r="I18" s="1">
        <v>122</v>
      </c>
      <c r="J18" s="7">
        <v>1493823</v>
      </c>
      <c r="K18" s="7">
        <v>1493823</v>
      </c>
      <c r="L18" s="7">
        <v>1211246</v>
      </c>
      <c r="M18" s="7">
        <v>1211246</v>
      </c>
    </row>
    <row r="19" spans="1:13" ht="12.75">
      <c r="A19" s="217" t="s">
        <v>64</v>
      </c>
      <c r="B19" s="218"/>
      <c r="C19" s="218"/>
      <c r="D19" s="218"/>
      <c r="E19" s="218"/>
      <c r="F19" s="218"/>
      <c r="G19" s="218"/>
      <c r="H19" s="219"/>
      <c r="I19" s="1">
        <v>123</v>
      </c>
      <c r="J19" s="7">
        <v>849237</v>
      </c>
      <c r="K19" s="7">
        <v>849237</v>
      </c>
      <c r="L19" s="7">
        <v>593478</v>
      </c>
      <c r="M19" s="7">
        <v>593478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13410943</v>
      </c>
      <c r="K20" s="7">
        <v>13410943</v>
      </c>
      <c r="L20" s="7">
        <v>7771775</v>
      </c>
      <c r="M20" s="7">
        <v>7771775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4998756</v>
      </c>
      <c r="K21" s="7">
        <v>4998756</v>
      </c>
      <c r="L21" s="7">
        <v>5101755</v>
      </c>
      <c r="M21" s="7">
        <v>5101755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0">
        <v>0</v>
      </c>
      <c r="K22" s="50">
        <v>0</v>
      </c>
      <c r="L22" s="50">
        <f>SUM(L23:L24)</f>
        <v>0</v>
      </c>
      <c r="M22" s="50">
        <v>0</v>
      </c>
    </row>
    <row r="23" spans="1:13" ht="12.75">
      <c r="A23" s="217" t="s">
        <v>137</v>
      </c>
      <c r="B23" s="218"/>
      <c r="C23" s="218"/>
      <c r="D23" s="218"/>
      <c r="E23" s="218"/>
      <c r="F23" s="218"/>
      <c r="G23" s="218"/>
      <c r="H23" s="219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7" t="s">
        <v>138</v>
      </c>
      <c r="B24" s="218"/>
      <c r="C24" s="218"/>
      <c r="D24" s="218"/>
      <c r="E24" s="218"/>
      <c r="F24" s="218"/>
      <c r="G24" s="218"/>
      <c r="H24" s="219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8025710</v>
      </c>
      <c r="K26" s="7">
        <v>8025710</v>
      </c>
      <c r="L26" s="7">
        <v>130762080</v>
      </c>
      <c r="M26" s="7">
        <v>130762080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0">
        <f>SUM(J28:J32)</f>
        <v>8964360</v>
      </c>
      <c r="K27" s="50">
        <v>8964360</v>
      </c>
      <c r="L27" s="50">
        <f>SUM(L28:L32)</f>
        <v>5509591</v>
      </c>
      <c r="M27" s="50">
        <f>SUM(M28:M32)</f>
        <v>5509591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621552</v>
      </c>
      <c r="K28" s="7">
        <v>621552</v>
      </c>
      <c r="L28" s="7">
        <v>228840</v>
      </c>
      <c r="M28" s="7">
        <v>228840</v>
      </c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8280656</v>
      </c>
      <c r="K29" s="7">
        <v>8280656</v>
      </c>
      <c r="L29" s="7">
        <v>5280751</v>
      </c>
      <c r="M29" s="7">
        <v>5280751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>
        <v>62152</v>
      </c>
      <c r="K32" s="7">
        <v>62152</v>
      </c>
      <c r="L32" s="7">
        <v>0</v>
      </c>
      <c r="M32" s="7">
        <v>0</v>
      </c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0">
        <f>SUM(J34:J37)</f>
        <v>4493851</v>
      </c>
      <c r="K33" s="50">
        <v>4493851</v>
      </c>
      <c r="L33" s="50">
        <f>SUM(L34:L37)</f>
        <v>13192535</v>
      </c>
      <c r="M33" s="50">
        <f>SUM(M34:M37)</f>
        <v>13192535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4493851</v>
      </c>
      <c r="K35" s="7">
        <v>4493851</v>
      </c>
      <c r="L35" s="7">
        <v>13192535</v>
      </c>
      <c r="M35" s="7">
        <v>13192535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0">
        <f>J7+J27+J38+J40</f>
        <v>52522984</v>
      </c>
      <c r="K42" s="50">
        <v>52522984</v>
      </c>
      <c r="L42" s="50">
        <f>L7+L27+L38+L40</f>
        <v>30031663</v>
      </c>
      <c r="M42" s="50">
        <f>M7+M27+M38+M40</f>
        <v>30031663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0">
        <f>J10+J33+J39+J41</f>
        <v>82345293</v>
      </c>
      <c r="K43" s="50">
        <v>82345293</v>
      </c>
      <c r="L43" s="50">
        <f>L10+L33+L39+L41</f>
        <v>188307511</v>
      </c>
      <c r="M43" s="50">
        <f>M10+M33+M39+M41</f>
        <v>188307511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0">
        <f>J42-J43</f>
        <v>-29822309</v>
      </c>
      <c r="K44" s="50">
        <v>-29822309</v>
      </c>
      <c r="L44" s="50">
        <f>L42-L43</f>
        <v>-158275848</v>
      </c>
      <c r="M44" s="50">
        <f>M42-M43</f>
        <v>-158275848</v>
      </c>
    </row>
    <row r="45" spans="1:13" ht="12.75">
      <c r="A45" s="226" t="s">
        <v>218</v>
      </c>
      <c r="B45" s="227"/>
      <c r="C45" s="227"/>
      <c r="D45" s="227"/>
      <c r="E45" s="227"/>
      <c r="F45" s="227"/>
      <c r="G45" s="227"/>
      <c r="H45" s="228"/>
      <c r="I45" s="1">
        <v>149</v>
      </c>
      <c r="J45" s="50">
        <f>IF(J42&gt;J43,J42-J43,0)</f>
        <v>0</v>
      </c>
      <c r="K45" s="50">
        <v>0</v>
      </c>
      <c r="L45" s="50">
        <f>IF(L42&gt;L43,L42-L43,0)</f>
        <v>0</v>
      </c>
      <c r="M45" s="50">
        <v>0</v>
      </c>
    </row>
    <row r="46" spans="1:13" ht="12.75">
      <c r="A46" s="226" t="s">
        <v>219</v>
      </c>
      <c r="B46" s="227"/>
      <c r="C46" s="227"/>
      <c r="D46" s="227"/>
      <c r="E46" s="227"/>
      <c r="F46" s="227"/>
      <c r="G46" s="227"/>
      <c r="H46" s="228"/>
      <c r="I46" s="1">
        <v>150</v>
      </c>
      <c r="J46" s="50">
        <f>IF(J43&gt;J42,J43-J42,0)</f>
        <v>29822309</v>
      </c>
      <c r="K46" s="50">
        <v>29822309</v>
      </c>
      <c r="L46" s="50">
        <f>IF(L43&gt;L42,L43-L42,0)</f>
        <v>158275848</v>
      </c>
      <c r="M46" s="50">
        <v>29822309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6728</v>
      </c>
      <c r="K47" s="7">
        <v>6728</v>
      </c>
      <c r="L47" s="7">
        <v>20640</v>
      </c>
      <c r="M47" s="7">
        <v>20640</v>
      </c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0">
        <f>J44-J47</f>
        <v>-29829037</v>
      </c>
      <c r="K48" s="50">
        <v>-29829037</v>
      </c>
      <c r="L48" s="50">
        <f>L44-L47</f>
        <v>-158296488</v>
      </c>
      <c r="M48" s="50">
        <f>M44-M47</f>
        <v>-158296488</v>
      </c>
    </row>
    <row r="49" spans="1:13" ht="12.75">
      <c r="A49" s="226" t="s">
        <v>192</v>
      </c>
      <c r="B49" s="227"/>
      <c r="C49" s="227"/>
      <c r="D49" s="227"/>
      <c r="E49" s="227"/>
      <c r="F49" s="227"/>
      <c r="G49" s="227"/>
      <c r="H49" s="228"/>
      <c r="I49" s="1">
        <v>153</v>
      </c>
      <c r="J49" s="50">
        <f>IF(J48&gt;0,J48,0)</f>
        <v>0</v>
      </c>
      <c r="K49" s="50">
        <v>0</v>
      </c>
      <c r="L49" s="50">
        <f>IF(L48&gt;0,L48,0)</f>
        <v>0</v>
      </c>
      <c r="M49" s="50">
        <v>0</v>
      </c>
    </row>
    <row r="50" spans="1:13" ht="12.75">
      <c r="A50" s="250" t="s">
        <v>220</v>
      </c>
      <c r="B50" s="251"/>
      <c r="C50" s="251"/>
      <c r="D50" s="251"/>
      <c r="E50" s="251"/>
      <c r="F50" s="251"/>
      <c r="G50" s="251"/>
      <c r="H50" s="252"/>
      <c r="I50" s="2">
        <v>154</v>
      </c>
      <c r="J50" s="58">
        <f>IF(J48&lt;0,-J48,0)</f>
        <v>29829037</v>
      </c>
      <c r="K50" s="58">
        <v>29829037</v>
      </c>
      <c r="L50" s="58">
        <f>IF(L48&lt;0,-L48,0)</f>
        <v>158296488</v>
      </c>
      <c r="M50" s="58">
        <f>IF(M48&lt;0,-M48,0)</f>
        <v>158296488</v>
      </c>
    </row>
    <row r="51" spans="1:13" ht="12.75" customHeight="1">
      <c r="A51" s="223" t="s">
        <v>311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</row>
    <row r="52" spans="1:13" ht="12.75" customHeight="1">
      <c r="A52" s="203" t="s">
        <v>187</v>
      </c>
      <c r="B52" s="204"/>
      <c r="C52" s="204"/>
      <c r="D52" s="204"/>
      <c r="E52" s="204"/>
      <c r="F52" s="204"/>
      <c r="G52" s="204"/>
      <c r="H52" s="204"/>
      <c r="I52" s="52"/>
      <c r="J52" s="52"/>
      <c r="K52" s="52"/>
      <c r="L52" s="52"/>
      <c r="M52" s="59"/>
    </row>
    <row r="53" spans="1:13" ht="12.75">
      <c r="A53" s="247" t="s">
        <v>234</v>
      </c>
      <c r="B53" s="248"/>
      <c r="C53" s="248"/>
      <c r="D53" s="248"/>
      <c r="E53" s="248"/>
      <c r="F53" s="248"/>
      <c r="G53" s="248"/>
      <c r="H53" s="249"/>
      <c r="I53" s="1">
        <v>155</v>
      </c>
      <c r="J53" s="7">
        <v>-12549585</v>
      </c>
      <c r="K53" s="7">
        <v>-12549585</v>
      </c>
      <c r="L53" s="7">
        <v>-81743911</v>
      </c>
      <c r="M53" s="7">
        <v>-81743911</v>
      </c>
    </row>
    <row r="54" spans="1:13" ht="12.75">
      <c r="A54" s="247" t="s">
        <v>235</v>
      </c>
      <c r="B54" s="248"/>
      <c r="C54" s="248"/>
      <c r="D54" s="248"/>
      <c r="E54" s="248"/>
      <c r="F54" s="248"/>
      <c r="G54" s="248"/>
      <c r="H54" s="249"/>
      <c r="I54" s="1">
        <v>156</v>
      </c>
      <c r="J54" s="8">
        <v>-17279452</v>
      </c>
      <c r="K54" s="8">
        <v>-17279452</v>
      </c>
      <c r="L54" s="8">
        <v>-76552577</v>
      </c>
      <c r="M54" s="8">
        <v>-76552577</v>
      </c>
    </row>
    <row r="55" spans="1:13" ht="12.75" customHeight="1">
      <c r="A55" s="223" t="s">
        <v>189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</row>
    <row r="56" spans="1:13" ht="12.75">
      <c r="A56" s="203" t="s">
        <v>204</v>
      </c>
      <c r="B56" s="204"/>
      <c r="C56" s="204"/>
      <c r="D56" s="204"/>
      <c r="E56" s="204"/>
      <c r="F56" s="204"/>
      <c r="G56" s="204"/>
      <c r="H56" s="205"/>
      <c r="I56" s="9">
        <v>157</v>
      </c>
      <c r="J56" s="6">
        <v>-29829037</v>
      </c>
      <c r="K56" s="6">
        <v>-29829037</v>
      </c>
      <c r="L56" s="6">
        <v>-158296488</v>
      </c>
      <c r="M56" s="6">
        <v>-158296488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0">
        <v>-7220346</v>
      </c>
      <c r="K57" s="50">
        <v>-7220346</v>
      </c>
      <c r="L57" s="50">
        <f>SUM(L58:L64)</f>
        <v>6287408</v>
      </c>
      <c r="M57" s="50">
        <f>SUM(M58:M64)</f>
        <v>6287408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>
        <v>-7220346</v>
      </c>
      <c r="K58" s="7">
        <v>-7220346</v>
      </c>
      <c r="L58" s="7">
        <v>6287408</v>
      </c>
      <c r="M58" s="7">
        <v>6287408</v>
      </c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>
        <v>1444069</v>
      </c>
      <c r="K65" s="7">
        <v>1444069</v>
      </c>
      <c r="L65" s="7">
        <v>1257482</v>
      </c>
      <c r="M65" s="7">
        <v>1257482</v>
      </c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0">
        <f>J57-J65</f>
        <v>-8664415</v>
      </c>
      <c r="K66" s="50">
        <v>-8664415</v>
      </c>
      <c r="L66" s="50">
        <f>L57-L65</f>
        <v>5029926</v>
      </c>
      <c r="M66" s="50">
        <f>M57-M65</f>
        <v>5029926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58">
        <f>J56+J66</f>
        <v>-38493452</v>
      </c>
      <c r="K67" s="58">
        <v>-38493452</v>
      </c>
      <c r="L67" s="58">
        <f>L56+L66</f>
        <v>-153266562</v>
      </c>
      <c r="M67" s="58">
        <f>M56+M66</f>
        <v>-153266562</v>
      </c>
    </row>
    <row r="68" spans="1:13" ht="12.75" customHeight="1">
      <c r="A68" s="257" t="s">
        <v>312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</row>
    <row r="69" spans="1:13" ht="12.75" customHeight="1">
      <c r="A69" s="259" t="s">
        <v>188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</row>
    <row r="70" spans="1:13" ht="12.75">
      <c r="A70" s="247" t="s">
        <v>234</v>
      </c>
      <c r="B70" s="248"/>
      <c r="C70" s="248"/>
      <c r="D70" s="248"/>
      <c r="E70" s="248"/>
      <c r="F70" s="248"/>
      <c r="G70" s="248"/>
      <c r="H70" s="249"/>
      <c r="I70" s="1">
        <v>169</v>
      </c>
      <c r="J70" s="7">
        <v>-21214000</v>
      </c>
      <c r="K70" s="7">
        <v>-21214000</v>
      </c>
      <c r="L70" s="7">
        <v>-76713985</v>
      </c>
      <c r="M70" s="7">
        <v>-76713985</v>
      </c>
    </row>
    <row r="71" spans="1:13" ht="12.75">
      <c r="A71" s="254" t="s">
        <v>235</v>
      </c>
      <c r="B71" s="255"/>
      <c r="C71" s="255"/>
      <c r="D71" s="255"/>
      <c r="E71" s="255"/>
      <c r="F71" s="255"/>
      <c r="G71" s="255"/>
      <c r="H71" s="256"/>
      <c r="I71" s="4">
        <v>170</v>
      </c>
      <c r="J71" s="8">
        <v>-17279452</v>
      </c>
      <c r="K71" s="8">
        <v>-17279452</v>
      </c>
      <c r="L71" s="8">
        <v>-76552577</v>
      </c>
      <c r="M71" s="8">
        <v>-76552577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71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7">
      <selection activeCell="N45" sqref="N45"/>
    </sheetView>
  </sheetViews>
  <sheetFormatPr defaultColWidth="9.140625" defaultRowHeight="12.75"/>
  <cols>
    <col min="1" max="9" width="9.140625" style="49" customWidth="1"/>
    <col min="10" max="10" width="9.421875" style="49" bestFit="1" customWidth="1"/>
    <col min="11" max="11" width="10.421875" style="49" bestFit="1" customWidth="1"/>
    <col min="12" max="16384" width="9.140625" style="49" customWidth="1"/>
  </cols>
  <sheetData>
    <row r="1" spans="1:11" ht="12.75" customHeight="1">
      <c r="A1" s="264" t="s">
        <v>164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360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1" t="s">
        <v>338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23.25">
      <c r="A4" s="266" t="s">
        <v>59</v>
      </c>
      <c r="B4" s="266"/>
      <c r="C4" s="266"/>
      <c r="D4" s="266"/>
      <c r="E4" s="266"/>
      <c r="F4" s="266"/>
      <c r="G4" s="266"/>
      <c r="H4" s="266"/>
      <c r="I4" s="63" t="s">
        <v>279</v>
      </c>
      <c r="J4" s="64" t="s">
        <v>317</v>
      </c>
      <c r="K4" s="64" t="s">
        <v>318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65">
        <v>2</v>
      </c>
      <c r="J5" s="66" t="s">
        <v>282</v>
      </c>
      <c r="K5" s="66" t="s">
        <v>283</v>
      </c>
    </row>
    <row r="6" spans="1:11" ht="12.75">
      <c r="A6" s="223" t="s">
        <v>156</v>
      </c>
      <c r="B6" s="234"/>
      <c r="C6" s="234"/>
      <c r="D6" s="234"/>
      <c r="E6" s="234"/>
      <c r="F6" s="234"/>
      <c r="G6" s="234"/>
      <c r="H6" s="234"/>
      <c r="I6" s="268"/>
      <c r="J6" s="268"/>
      <c r="K6" s="269"/>
    </row>
    <row r="7" spans="1:11" ht="12.75">
      <c r="A7" s="217" t="s">
        <v>40</v>
      </c>
      <c r="B7" s="218"/>
      <c r="C7" s="218"/>
      <c r="D7" s="218"/>
      <c r="E7" s="218"/>
      <c r="F7" s="218"/>
      <c r="G7" s="218"/>
      <c r="H7" s="218"/>
      <c r="I7" s="1">
        <v>1</v>
      </c>
      <c r="J7" s="7">
        <v>-29822309</v>
      </c>
      <c r="K7" s="7">
        <v>-158275848</v>
      </c>
    </row>
    <row r="8" spans="1:11" ht="12.75">
      <c r="A8" s="217" t="s">
        <v>41</v>
      </c>
      <c r="B8" s="218"/>
      <c r="C8" s="218"/>
      <c r="D8" s="218"/>
      <c r="E8" s="218"/>
      <c r="F8" s="218"/>
      <c r="G8" s="218"/>
      <c r="H8" s="218"/>
      <c r="I8" s="1">
        <v>2</v>
      </c>
      <c r="J8" s="7">
        <v>13410945</v>
      </c>
      <c r="K8" s="7">
        <f>671110+847637+6253028</f>
        <v>7771775</v>
      </c>
    </row>
    <row r="9" spans="1:11" ht="12.75">
      <c r="A9" s="217" t="s">
        <v>42</v>
      </c>
      <c r="B9" s="218"/>
      <c r="C9" s="218"/>
      <c r="D9" s="218"/>
      <c r="E9" s="218"/>
      <c r="F9" s="218"/>
      <c r="G9" s="218"/>
      <c r="H9" s="218"/>
      <c r="I9" s="1">
        <v>3</v>
      </c>
      <c r="J9" s="7">
        <v>406595</v>
      </c>
      <c r="K9" s="7">
        <f>15889571</f>
        <v>15889571</v>
      </c>
    </row>
    <row r="10" spans="1:11" ht="12.75">
      <c r="A10" s="217" t="s">
        <v>43</v>
      </c>
      <c r="B10" s="218"/>
      <c r="C10" s="218"/>
      <c r="D10" s="218"/>
      <c r="E10" s="218"/>
      <c r="F10" s="218"/>
      <c r="G10" s="218"/>
      <c r="H10" s="218"/>
      <c r="I10" s="1">
        <v>4</v>
      </c>
      <c r="J10" s="7">
        <v>0</v>
      </c>
      <c r="K10" s="7">
        <v>9302788</v>
      </c>
    </row>
    <row r="11" spans="1:11" ht="12.75">
      <c r="A11" s="217" t="s">
        <v>44</v>
      </c>
      <c r="B11" s="218"/>
      <c r="C11" s="218"/>
      <c r="D11" s="218"/>
      <c r="E11" s="218"/>
      <c r="F11" s="218"/>
      <c r="G11" s="218"/>
      <c r="H11" s="218"/>
      <c r="I11" s="1">
        <v>5</v>
      </c>
      <c r="J11" s="7">
        <v>0</v>
      </c>
      <c r="K11" s="7">
        <v>0</v>
      </c>
    </row>
    <row r="12" spans="1:11" ht="12.75">
      <c r="A12" s="217" t="s">
        <v>51</v>
      </c>
      <c r="B12" s="218"/>
      <c r="C12" s="218"/>
      <c r="D12" s="218"/>
      <c r="E12" s="218"/>
      <c r="F12" s="218"/>
      <c r="G12" s="218"/>
      <c r="H12" s="218"/>
      <c r="I12" s="1">
        <v>6</v>
      </c>
      <c r="J12" s="7">
        <v>33549442</v>
      </c>
      <c r="K12" s="7">
        <f>112461672-1399</f>
        <v>112460273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50">
        <f>J7+J8+J9+J10+J11+J12</f>
        <v>17544673</v>
      </c>
      <c r="K13" s="50">
        <f>K7+K8+K9+K10+K11+K12</f>
        <v>-12851441</v>
      </c>
    </row>
    <row r="14" spans="1:11" ht="12.75">
      <c r="A14" s="217" t="s">
        <v>52</v>
      </c>
      <c r="B14" s="218"/>
      <c r="C14" s="218"/>
      <c r="D14" s="218"/>
      <c r="E14" s="218"/>
      <c r="F14" s="218"/>
      <c r="G14" s="218"/>
      <c r="H14" s="218"/>
      <c r="I14" s="1">
        <v>8</v>
      </c>
      <c r="J14" s="7">
        <v>0</v>
      </c>
      <c r="K14" s="7">
        <v>0</v>
      </c>
    </row>
    <row r="15" spans="1:11" ht="12.75">
      <c r="A15" s="217" t="s">
        <v>53</v>
      </c>
      <c r="B15" s="218"/>
      <c r="C15" s="218"/>
      <c r="D15" s="218"/>
      <c r="E15" s="218"/>
      <c r="F15" s="218"/>
      <c r="G15" s="218"/>
      <c r="H15" s="218"/>
      <c r="I15" s="1">
        <v>9</v>
      </c>
      <c r="J15" s="7">
        <v>1767611</v>
      </c>
      <c r="K15" s="7">
        <v>0</v>
      </c>
    </row>
    <row r="16" spans="1:11" ht="12.75">
      <c r="A16" s="217" t="s">
        <v>54</v>
      </c>
      <c r="B16" s="218"/>
      <c r="C16" s="218"/>
      <c r="D16" s="218"/>
      <c r="E16" s="218"/>
      <c r="F16" s="218"/>
      <c r="G16" s="218"/>
      <c r="H16" s="218"/>
      <c r="I16" s="1">
        <v>10</v>
      </c>
      <c r="J16" s="7">
        <v>198580</v>
      </c>
      <c r="K16" s="7">
        <v>81601</v>
      </c>
    </row>
    <row r="17" spans="1:11" ht="12.75">
      <c r="A17" s="217" t="s">
        <v>55</v>
      </c>
      <c r="B17" s="218"/>
      <c r="C17" s="218"/>
      <c r="D17" s="218"/>
      <c r="E17" s="218"/>
      <c r="F17" s="218"/>
      <c r="G17" s="218"/>
      <c r="H17" s="218"/>
      <c r="I17" s="1">
        <v>11</v>
      </c>
      <c r="J17" s="7">
        <v>31237312</v>
      </c>
      <c r="K17" s="7">
        <v>0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50">
        <f>SUM(J14:J17)</f>
        <v>33203503</v>
      </c>
      <c r="K18" s="50">
        <f>SUM(K14:K17)</f>
        <v>81601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50">
        <f>IF(J13&gt;J18,J13-J18,0)</f>
        <v>0</v>
      </c>
      <c r="K19" s="50">
        <f>IF(K13&gt;K18,K13-K18,0)</f>
        <v>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50">
        <f>IF(J18&gt;J13,J18-J13,0)</f>
        <v>15658830</v>
      </c>
      <c r="K20" s="50">
        <f>IF(K18&gt;K13,K18-K13,0)</f>
        <v>12933042</v>
      </c>
    </row>
    <row r="21" spans="1:11" ht="12.75">
      <c r="A21" s="223" t="s">
        <v>159</v>
      </c>
      <c r="B21" s="234"/>
      <c r="C21" s="234"/>
      <c r="D21" s="234"/>
      <c r="E21" s="234"/>
      <c r="F21" s="234"/>
      <c r="G21" s="234"/>
      <c r="H21" s="234"/>
      <c r="I21" s="268"/>
      <c r="J21" s="268"/>
      <c r="K21" s="269"/>
    </row>
    <row r="22" spans="1:11" ht="12.75">
      <c r="A22" s="217" t="s">
        <v>178</v>
      </c>
      <c r="B22" s="218"/>
      <c r="C22" s="218"/>
      <c r="D22" s="218"/>
      <c r="E22" s="218"/>
      <c r="F22" s="218"/>
      <c r="G22" s="218"/>
      <c r="H22" s="218"/>
      <c r="I22" s="1">
        <v>15</v>
      </c>
      <c r="J22" s="7">
        <v>26160124</v>
      </c>
      <c r="K22" s="7">
        <f>16572660+23971168</f>
        <v>40543828</v>
      </c>
    </row>
    <row r="23" spans="1:11" ht="12.75">
      <c r="A23" s="217" t="s">
        <v>179</v>
      </c>
      <c r="B23" s="218"/>
      <c r="C23" s="218"/>
      <c r="D23" s="218"/>
      <c r="E23" s="218"/>
      <c r="F23" s="218"/>
      <c r="G23" s="218"/>
      <c r="H23" s="218"/>
      <c r="I23" s="1">
        <v>16</v>
      </c>
      <c r="J23" s="7">
        <v>0</v>
      </c>
      <c r="K23" s="7">
        <v>0</v>
      </c>
    </row>
    <row r="24" spans="1:11" ht="12.75">
      <c r="A24" s="217" t="s">
        <v>180</v>
      </c>
      <c r="B24" s="218"/>
      <c r="C24" s="218"/>
      <c r="D24" s="218"/>
      <c r="E24" s="218"/>
      <c r="F24" s="218"/>
      <c r="G24" s="218"/>
      <c r="H24" s="218"/>
      <c r="I24" s="1">
        <v>17</v>
      </c>
      <c r="J24" s="7">
        <v>0</v>
      </c>
      <c r="K24" s="7">
        <v>0</v>
      </c>
    </row>
    <row r="25" spans="1:11" ht="12.75">
      <c r="A25" s="217" t="s">
        <v>181</v>
      </c>
      <c r="B25" s="218"/>
      <c r="C25" s="218"/>
      <c r="D25" s="218"/>
      <c r="E25" s="218"/>
      <c r="F25" s="218"/>
      <c r="G25" s="218"/>
      <c r="H25" s="218"/>
      <c r="I25" s="1">
        <v>18</v>
      </c>
      <c r="J25" s="7">
        <v>0</v>
      </c>
      <c r="K25" s="7">
        <v>0</v>
      </c>
    </row>
    <row r="26" spans="1:11" ht="12.75">
      <c r="A26" s="217" t="s">
        <v>182</v>
      </c>
      <c r="B26" s="218"/>
      <c r="C26" s="218"/>
      <c r="D26" s="218"/>
      <c r="E26" s="218"/>
      <c r="F26" s="218"/>
      <c r="G26" s="218"/>
      <c r="H26" s="218"/>
      <c r="I26" s="1">
        <v>19</v>
      </c>
      <c r="J26" s="7">
        <v>0</v>
      </c>
      <c r="K26" s="7">
        <v>0</v>
      </c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50">
        <f>SUM(J22:J26)</f>
        <v>26160124</v>
      </c>
      <c r="K27" s="50">
        <f>SUM(K22:K26)</f>
        <v>40543828</v>
      </c>
    </row>
    <row r="28" spans="1:11" ht="12.75">
      <c r="A28" s="217" t="s">
        <v>115</v>
      </c>
      <c r="B28" s="218"/>
      <c r="C28" s="218"/>
      <c r="D28" s="218"/>
      <c r="E28" s="218"/>
      <c r="F28" s="218"/>
      <c r="G28" s="218"/>
      <c r="H28" s="218"/>
      <c r="I28" s="1">
        <v>21</v>
      </c>
      <c r="J28" s="7">
        <v>0</v>
      </c>
      <c r="K28" s="7">
        <v>0</v>
      </c>
    </row>
    <row r="29" spans="1:11" ht="12.75">
      <c r="A29" s="217" t="s">
        <v>116</v>
      </c>
      <c r="B29" s="218"/>
      <c r="C29" s="218"/>
      <c r="D29" s="218"/>
      <c r="E29" s="218"/>
      <c r="F29" s="218"/>
      <c r="G29" s="218"/>
      <c r="H29" s="218"/>
      <c r="I29" s="1">
        <v>22</v>
      </c>
      <c r="J29" s="7"/>
      <c r="K29" s="7"/>
    </row>
    <row r="30" spans="1:11" ht="12.75">
      <c r="A30" s="217" t="s">
        <v>16</v>
      </c>
      <c r="B30" s="218"/>
      <c r="C30" s="218"/>
      <c r="D30" s="218"/>
      <c r="E30" s="218"/>
      <c r="F30" s="218"/>
      <c r="G30" s="218"/>
      <c r="H30" s="218"/>
      <c r="I30" s="1">
        <v>23</v>
      </c>
      <c r="J30" s="7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50">
        <f>SUM(J28:J30)</f>
        <v>0</v>
      </c>
      <c r="K31" s="50">
        <f>SUM(K28:K30)</f>
        <v>0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50">
        <f>IF(J27&gt;J31,J27-J31,0)</f>
        <v>26160124</v>
      </c>
      <c r="K32" s="50">
        <f>IF(K27&gt;K31,K27-K31,0)</f>
        <v>40543828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50">
        <f>IF(J31&gt;J27,J31-J27,0)</f>
        <v>0</v>
      </c>
      <c r="K33" s="50">
        <f>IF(K31&gt;K27,K31-K27,0)</f>
        <v>0</v>
      </c>
    </row>
    <row r="34" spans="1:11" ht="12.75">
      <c r="A34" s="223" t="s">
        <v>160</v>
      </c>
      <c r="B34" s="234"/>
      <c r="C34" s="234"/>
      <c r="D34" s="234"/>
      <c r="E34" s="234"/>
      <c r="F34" s="234"/>
      <c r="G34" s="234"/>
      <c r="H34" s="234"/>
      <c r="I34" s="268"/>
      <c r="J34" s="268"/>
      <c r="K34" s="269"/>
    </row>
    <row r="35" spans="1:11" ht="12.75">
      <c r="A35" s="217" t="s">
        <v>174</v>
      </c>
      <c r="B35" s="218"/>
      <c r="C35" s="218"/>
      <c r="D35" s="218"/>
      <c r="E35" s="218"/>
      <c r="F35" s="218"/>
      <c r="G35" s="218"/>
      <c r="H35" s="218"/>
      <c r="I35" s="1">
        <v>27</v>
      </c>
      <c r="J35" s="7"/>
      <c r="K35" s="7"/>
    </row>
    <row r="36" spans="1:11" ht="12.75">
      <c r="A36" s="217" t="s">
        <v>29</v>
      </c>
      <c r="B36" s="218"/>
      <c r="C36" s="218"/>
      <c r="D36" s="218"/>
      <c r="E36" s="218"/>
      <c r="F36" s="218"/>
      <c r="G36" s="218"/>
      <c r="H36" s="218"/>
      <c r="I36" s="1">
        <v>28</v>
      </c>
      <c r="J36" s="7">
        <v>2784563</v>
      </c>
      <c r="K36" s="7">
        <v>0</v>
      </c>
    </row>
    <row r="37" spans="1:11" ht="12.75">
      <c r="A37" s="217" t="s">
        <v>30</v>
      </c>
      <c r="B37" s="218"/>
      <c r="C37" s="218"/>
      <c r="D37" s="218"/>
      <c r="E37" s="218"/>
      <c r="F37" s="218"/>
      <c r="G37" s="218"/>
      <c r="H37" s="218"/>
      <c r="I37" s="1">
        <v>29</v>
      </c>
      <c r="J37" s="7">
        <v>0</v>
      </c>
      <c r="K37" s="7">
        <v>0</v>
      </c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50">
        <f>SUM(J35:J37)</f>
        <v>2784563</v>
      </c>
      <c r="K38" s="50">
        <f>SUM(K35:K37)</f>
        <v>0</v>
      </c>
    </row>
    <row r="39" spans="1:11" ht="12.75">
      <c r="A39" s="217" t="s">
        <v>31</v>
      </c>
      <c r="B39" s="218"/>
      <c r="C39" s="218"/>
      <c r="D39" s="218"/>
      <c r="E39" s="218"/>
      <c r="F39" s="218"/>
      <c r="G39" s="218"/>
      <c r="H39" s="218"/>
      <c r="I39" s="1">
        <v>31</v>
      </c>
      <c r="J39" s="7">
        <v>17714082</v>
      </c>
      <c r="K39" s="7">
        <f>13477124+14347976</f>
        <v>27825100</v>
      </c>
    </row>
    <row r="40" spans="1:11" ht="12.75">
      <c r="A40" s="217" t="s">
        <v>32</v>
      </c>
      <c r="B40" s="218"/>
      <c r="C40" s="218"/>
      <c r="D40" s="218"/>
      <c r="E40" s="218"/>
      <c r="F40" s="218"/>
      <c r="G40" s="218"/>
      <c r="H40" s="218"/>
      <c r="I40" s="1">
        <v>32</v>
      </c>
      <c r="J40" s="7">
        <v>0</v>
      </c>
      <c r="K40" s="7">
        <v>0</v>
      </c>
    </row>
    <row r="41" spans="1:11" ht="12.75">
      <c r="A41" s="217" t="s">
        <v>33</v>
      </c>
      <c r="B41" s="218"/>
      <c r="C41" s="218"/>
      <c r="D41" s="218"/>
      <c r="E41" s="218"/>
      <c r="F41" s="218"/>
      <c r="G41" s="218"/>
      <c r="H41" s="218"/>
      <c r="I41" s="1">
        <v>33</v>
      </c>
      <c r="J41" s="7">
        <v>32913</v>
      </c>
      <c r="K41" s="7">
        <v>0</v>
      </c>
    </row>
    <row r="42" spans="1:11" ht="12.75">
      <c r="A42" s="217" t="s">
        <v>34</v>
      </c>
      <c r="B42" s="218"/>
      <c r="C42" s="218"/>
      <c r="D42" s="218"/>
      <c r="E42" s="218"/>
      <c r="F42" s="218"/>
      <c r="G42" s="218"/>
      <c r="H42" s="218"/>
      <c r="I42" s="1">
        <v>34</v>
      </c>
      <c r="J42" s="7">
        <v>0</v>
      </c>
      <c r="K42" s="7">
        <v>0</v>
      </c>
    </row>
    <row r="43" spans="1:11" ht="12.75">
      <c r="A43" s="217" t="s">
        <v>35</v>
      </c>
      <c r="B43" s="218"/>
      <c r="C43" s="218"/>
      <c r="D43" s="218"/>
      <c r="E43" s="218"/>
      <c r="F43" s="218"/>
      <c r="G43" s="218"/>
      <c r="H43" s="218"/>
      <c r="I43" s="1">
        <v>35</v>
      </c>
      <c r="J43" s="7">
        <v>0</v>
      </c>
      <c r="K43" s="7">
        <v>100000</v>
      </c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50">
        <f>SUM(J39:J43)</f>
        <v>17746995</v>
      </c>
      <c r="K44" s="50">
        <f>SUM(K39:K43)</f>
        <v>27925100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50">
        <f>IF(J38&gt;J44,J38-J44,0)</f>
        <v>0</v>
      </c>
      <c r="K45" s="50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50">
        <f>IF(J44&gt;J38,J44-J38,0)</f>
        <v>14962432</v>
      </c>
      <c r="K46" s="50">
        <f>IF(K44&gt;K38,K44-K38,0)</f>
        <v>27925100</v>
      </c>
    </row>
    <row r="47" spans="1:11" ht="12.75">
      <c r="A47" s="217" t="s">
        <v>70</v>
      </c>
      <c r="B47" s="218"/>
      <c r="C47" s="218"/>
      <c r="D47" s="218"/>
      <c r="E47" s="218"/>
      <c r="F47" s="218"/>
      <c r="G47" s="218"/>
      <c r="H47" s="218"/>
      <c r="I47" s="1">
        <v>39</v>
      </c>
      <c r="J47" s="50">
        <f>IF(J19-J20+J32-J33+J45-J46&gt;0,J19-J20+J32-J33+J45-J46,0)</f>
        <v>0</v>
      </c>
      <c r="K47" s="50">
        <f>IF(K19-K20+K32-K33+K45-K46&gt;0,K19-K20+K32-K33+K45-K46,0)</f>
        <v>0</v>
      </c>
    </row>
    <row r="48" spans="1:11" ht="12.75">
      <c r="A48" s="217" t="s">
        <v>71</v>
      </c>
      <c r="B48" s="218"/>
      <c r="C48" s="218"/>
      <c r="D48" s="218"/>
      <c r="E48" s="218"/>
      <c r="F48" s="218"/>
      <c r="G48" s="218"/>
      <c r="H48" s="218"/>
      <c r="I48" s="1">
        <v>40</v>
      </c>
      <c r="J48" s="50">
        <f>IF(J20-J19+J33-J32+J46-J45&gt;0,J20-J19+J33-J32+J46-J45,0)</f>
        <v>4461138</v>
      </c>
      <c r="K48" s="50">
        <f>IF(K20-K19+K33-K32+K46-K45&gt;0,K20-K19+K33-K32+K46-K45,0)</f>
        <v>314314</v>
      </c>
    </row>
    <row r="49" spans="1:11" ht="12.75">
      <c r="A49" s="217" t="s">
        <v>161</v>
      </c>
      <c r="B49" s="218"/>
      <c r="C49" s="218"/>
      <c r="D49" s="218"/>
      <c r="E49" s="218"/>
      <c r="F49" s="218"/>
      <c r="G49" s="218"/>
      <c r="H49" s="218"/>
      <c r="I49" s="1">
        <v>41</v>
      </c>
      <c r="J49" s="7">
        <v>38562940</v>
      </c>
      <c r="K49" s="7">
        <v>42775982</v>
      </c>
    </row>
    <row r="50" spans="1:11" ht="12.75">
      <c r="A50" s="217" t="s">
        <v>175</v>
      </c>
      <c r="B50" s="218"/>
      <c r="C50" s="218"/>
      <c r="D50" s="218"/>
      <c r="E50" s="218"/>
      <c r="F50" s="218"/>
      <c r="G50" s="218"/>
      <c r="H50" s="218"/>
      <c r="I50" s="1">
        <v>42</v>
      </c>
      <c r="J50" s="7">
        <v>0</v>
      </c>
      <c r="K50" s="7">
        <f>K52-K49</f>
        <v>314314</v>
      </c>
    </row>
    <row r="51" spans="1:11" ht="12.75">
      <c r="A51" s="217" t="s">
        <v>176</v>
      </c>
      <c r="B51" s="218"/>
      <c r="C51" s="218"/>
      <c r="D51" s="218"/>
      <c r="E51" s="218"/>
      <c r="F51" s="218"/>
      <c r="G51" s="218"/>
      <c r="H51" s="218"/>
      <c r="I51" s="1">
        <v>43</v>
      </c>
      <c r="J51" s="7">
        <v>4461140</v>
      </c>
      <c r="K51" s="7">
        <v>0</v>
      </c>
    </row>
    <row r="52" spans="1:11" ht="12.75">
      <c r="A52" s="239" t="s">
        <v>177</v>
      </c>
      <c r="B52" s="240"/>
      <c r="C52" s="240"/>
      <c r="D52" s="240"/>
      <c r="E52" s="240"/>
      <c r="F52" s="240"/>
      <c r="G52" s="240"/>
      <c r="H52" s="240"/>
      <c r="I52" s="4">
        <v>44</v>
      </c>
      <c r="J52" s="58">
        <f>J49+J50-J51</f>
        <v>34101800</v>
      </c>
      <c r="K52" s="58">
        <f>Bilanca!K64</f>
        <v>43090296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110" zoomScaleSheetLayoutView="110" zoomScalePageLayoutView="0" workbookViewId="0" topLeftCell="A1">
      <selection activeCell="A26" sqref="A26:H26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64" t="s">
        <v>197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71" t="s">
        <v>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70" t="s">
        <v>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33.75">
      <c r="A4" s="266" t="s">
        <v>59</v>
      </c>
      <c r="B4" s="266"/>
      <c r="C4" s="266"/>
      <c r="D4" s="266"/>
      <c r="E4" s="266"/>
      <c r="F4" s="266"/>
      <c r="G4" s="266"/>
      <c r="H4" s="266"/>
      <c r="I4" s="63" t="s">
        <v>279</v>
      </c>
      <c r="J4" s="64" t="s">
        <v>317</v>
      </c>
      <c r="K4" s="64" t="s">
        <v>318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69">
        <v>2</v>
      </c>
      <c r="J5" s="70" t="s">
        <v>282</v>
      </c>
      <c r="K5" s="70" t="s">
        <v>283</v>
      </c>
    </row>
    <row r="6" spans="1:11" ht="12.75">
      <c r="A6" s="223" t="s">
        <v>156</v>
      </c>
      <c r="B6" s="234"/>
      <c r="C6" s="234"/>
      <c r="D6" s="234"/>
      <c r="E6" s="234"/>
      <c r="F6" s="234"/>
      <c r="G6" s="234"/>
      <c r="H6" s="234"/>
      <c r="I6" s="268"/>
      <c r="J6" s="268"/>
      <c r="K6" s="269"/>
    </row>
    <row r="7" spans="1:11" ht="12.75">
      <c r="A7" s="217" t="s">
        <v>199</v>
      </c>
      <c r="B7" s="218"/>
      <c r="C7" s="218"/>
      <c r="D7" s="218"/>
      <c r="E7" s="218"/>
      <c r="F7" s="218"/>
      <c r="G7" s="218"/>
      <c r="H7" s="218"/>
      <c r="I7" s="1">
        <v>1</v>
      </c>
      <c r="J7" s="5"/>
      <c r="K7" s="7"/>
    </row>
    <row r="8" spans="1:11" ht="12.75">
      <c r="A8" s="217" t="s">
        <v>119</v>
      </c>
      <c r="B8" s="218"/>
      <c r="C8" s="218"/>
      <c r="D8" s="218"/>
      <c r="E8" s="218"/>
      <c r="F8" s="218"/>
      <c r="G8" s="218"/>
      <c r="H8" s="218"/>
      <c r="I8" s="1">
        <v>2</v>
      </c>
      <c r="J8" s="5"/>
      <c r="K8" s="7"/>
    </row>
    <row r="9" spans="1:11" ht="12.75">
      <c r="A9" s="217" t="s">
        <v>120</v>
      </c>
      <c r="B9" s="218"/>
      <c r="C9" s="218"/>
      <c r="D9" s="218"/>
      <c r="E9" s="218"/>
      <c r="F9" s="218"/>
      <c r="G9" s="218"/>
      <c r="H9" s="218"/>
      <c r="I9" s="1">
        <v>3</v>
      </c>
      <c r="J9" s="5"/>
      <c r="K9" s="7"/>
    </row>
    <row r="10" spans="1:11" ht="12.75">
      <c r="A10" s="217" t="s">
        <v>121</v>
      </c>
      <c r="B10" s="218"/>
      <c r="C10" s="218"/>
      <c r="D10" s="218"/>
      <c r="E10" s="218"/>
      <c r="F10" s="218"/>
      <c r="G10" s="218"/>
      <c r="H10" s="218"/>
      <c r="I10" s="1">
        <v>4</v>
      </c>
      <c r="J10" s="5"/>
      <c r="K10" s="7"/>
    </row>
    <row r="11" spans="1:11" ht="12.75">
      <c r="A11" s="217" t="s">
        <v>122</v>
      </c>
      <c r="B11" s="218"/>
      <c r="C11" s="218"/>
      <c r="D11" s="218"/>
      <c r="E11" s="218"/>
      <c r="F11" s="218"/>
      <c r="G11" s="218"/>
      <c r="H11" s="218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17" t="s">
        <v>123</v>
      </c>
      <c r="B13" s="218"/>
      <c r="C13" s="218"/>
      <c r="D13" s="218"/>
      <c r="E13" s="218"/>
      <c r="F13" s="218"/>
      <c r="G13" s="218"/>
      <c r="H13" s="218"/>
      <c r="I13" s="1">
        <v>7</v>
      </c>
      <c r="J13" s="5"/>
      <c r="K13" s="7"/>
    </row>
    <row r="14" spans="1:11" ht="12.75">
      <c r="A14" s="217" t="s">
        <v>124</v>
      </c>
      <c r="B14" s="218"/>
      <c r="C14" s="218"/>
      <c r="D14" s="218"/>
      <c r="E14" s="218"/>
      <c r="F14" s="218"/>
      <c r="G14" s="218"/>
      <c r="H14" s="218"/>
      <c r="I14" s="1">
        <v>8</v>
      </c>
      <c r="J14" s="5"/>
      <c r="K14" s="7"/>
    </row>
    <row r="15" spans="1:11" ht="12.75">
      <c r="A15" s="217" t="s">
        <v>125</v>
      </c>
      <c r="B15" s="218"/>
      <c r="C15" s="218"/>
      <c r="D15" s="218"/>
      <c r="E15" s="218"/>
      <c r="F15" s="218"/>
      <c r="G15" s="218"/>
      <c r="H15" s="218"/>
      <c r="I15" s="1">
        <v>9</v>
      </c>
      <c r="J15" s="5"/>
      <c r="K15" s="7"/>
    </row>
    <row r="16" spans="1:11" ht="12.75">
      <c r="A16" s="217" t="s">
        <v>126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/>
      <c r="K16" s="7"/>
    </row>
    <row r="17" spans="1:11" ht="12.75">
      <c r="A17" s="217" t="s">
        <v>127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/>
      <c r="K17" s="7"/>
    </row>
    <row r="18" spans="1:11" ht="12.75">
      <c r="A18" s="217" t="s">
        <v>128</v>
      </c>
      <c r="B18" s="218"/>
      <c r="C18" s="218"/>
      <c r="D18" s="218"/>
      <c r="E18" s="218"/>
      <c r="F18" s="218"/>
      <c r="G18" s="218"/>
      <c r="H18" s="218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06" t="s">
        <v>108</v>
      </c>
      <c r="B20" s="273"/>
      <c r="C20" s="273"/>
      <c r="D20" s="273"/>
      <c r="E20" s="273"/>
      <c r="F20" s="273"/>
      <c r="G20" s="273"/>
      <c r="H20" s="274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20" t="s">
        <v>109</v>
      </c>
      <c r="B21" s="275"/>
      <c r="C21" s="275"/>
      <c r="D21" s="275"/>
      <c r="E21" s="275"/>
      <c r="F21" s="275"/>
      <c r="G21" s="275"/>
      <c r="H21" s="276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23" t="s">
        <v>159</v>
      </c>
      <c r="B22" s="234"/>
      <c r="C22" s="234"/>
      <c r="D22" s="234"/>
      <c r="E22" s="234"/>
      <c r="F22" s="234"/>
      <c r="G22" s="234"/>
      <c r="H22" s="234"/>
      <c r="I22" s="268"/>
      <c r="J22" s="268"/>
      <c r="K22" s="269"/>
    </row>
    <row r="23" spans="1:11" ht="12.75">
      <c r="A23" s="217" t="s">
        <v>165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166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/>
      <c r="K24" s="7"/>
    </row>
    <row r="25" spans="1:11" ht="12.75">
      <c r="A25" s="217" t="s">
        <v>319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/>
    </row>
    <row r="26" spans="1:11" ht="12.75">
      <c r="A26" s="217" t="s">
        <v>320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/>
    </row>
    <row r="27" spans="1:11" ht="12.75">
      <c r="A27" s="217" t="s">
        <v>167</v>
      </c>
      <c r="B27" s="218"/>
      <c r="C27" s="218"/>
      <c r="D27" s="218"/>
      <c r="E27" s="218"/>
      <c r="F27" s="218"/>
      <c r="G27" s="218"/>
      <c r="H27" s="218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17" t="s">
        <v>2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/>
    </row>
    <row r="30" spans="1:11" ht="12.75">
      <c r="A30" s="217" t="s">
        <v>3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/>
      <c r="K30" s="7"/>
    </row>
    <row r="31" spans="1:11" ht="12.75">
      <c r="A31" s="217" t="s">
        <v>4</v>
      </c>
      <c r="B31" s="218"/>
      <c r="C31" s="218"/>
      <c r="D31" s="218"/>
      <c r="E31" s="218"/>
      <c r="F31" s="218"/>
      <c r="G31" s="218"/>
      <c r="H31" s="218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23" t="s">
        <v>160</v>
      </c>
      <c r="B35" s="234"/>
      <c r="C35" s="234"/>
      <c r="D35" s="234"/>
      <c r="E35" s="234"/>
      <c r="F35" s="234"/>
      <c r="G35" s="234"/>
      <c r="H35" s="234"/>
      <c r="I35" s="268">
        <v>0</v>
      </c>
      <c r="J35" s="268"/>
      <c r="K35" s="269"/>
    </row>
    <row r="36" spans="1:11" ht="12.75">
      <c r="A36" s="217" t="s">
        <v>174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/>
    </row>
    <row r="37" spans="1:11" ht="12.75">
      <c r="A37" s="217" t="s">
        <v>29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17" t="s">
        <v>30</v>
      </c>
      <c r="B38" s="218"/>
      <c r="C38" s="218"/>
      <c r="D38" s="218"/>
      <c r="E38" s="218"/>
      <c r="F38" s="218"/>
      <c r="G38" s="218"/>
      <c r="H38" s="218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17" t="s">
        <v>31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/>
      <c r="K40" s="7"/>
    </row>
    <row r="41" spans="1:11" ht="12.75">
      <c r="A41" s="217" t="s">
        <v>32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33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34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/>
      <c r="K43" s="7"/>
    </row>
    <row r="44" spans="1:11" ht="12.75">
      <c r="A44" s="217" t="s">
        <v>35</v>
      </c>
      <c r="B44" s="218"/>
      <c r="C44" s="218"/>
      <c r="D44" s="218"/>
      <c r="E44" s="218"/>
      <c r="F44" s="218"/>
      <c r="G44" s="218"/>
      <c r="H44" s="218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20" t="s">
        <v>177</v>
      </c>
      <c r="B53" s="221"/>
      <c r="C53" s="221"/>
      <c r="D53" s="221"/>
      <c r="E53" s="221"/>
      <c r="F53" s="221"/>
      <c r="G53" s="221"/>
      <c r="H53" s="221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view="pageBreakPreview" zoomScale="125" zoomScaleSheetLayoutView="125" zoomScalePageLayoutView="0" workbookViewId="0" topLeftCell="A1">
      <selection activeCell="K7" sqref="K7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9" width="9.140625" style="73" customWidth="1"/>
    <col min="10" max="10" width="9.57421875" style="73" bestFit="1" customWidth="1"/>
    <col min="11" max="11" width="10.140625" style="73" bestFit="1" customWidth="1"/>
    <col min="12" max="16384" width="9.140625" style="73" customWidth="1"/>
  </cols>
  <sheetData>
    <row r="1" spans="1:12" ht="12.75">
      <c r="A1" s="283" t="s">
        <v>280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2"/>
    </row>
    <row r="2" spans="1:12" ht="15.75">
      <c r="A2" s="39"/>
      <c r="B2" s="71"/>
      <c r="C2" s="293" t="s">
        <v>281</v>
      </c>
      <c r="D2" s="293"/>
      <c r="E2" s="74" t="s">
        <v>353</v>
      </c>
      <c r="F2" s="40" t="s">
        <v>250</v>
      </c>
      <c r="G2" s="294" t="s">
        <v>352</v>
      </c>
      <c r="H2" s="295"/>
      <c r="I2" s="71"/>
      <c r="J2" s="71"/>
      <c r="K2" s="71"/>
      <c r="L2" s="75"/>
    </row>
    <row r="3" spans="1:11" ht="23.25">
      <c r="A3" s="296" t="s">
        <v>59</v>
      </c>
      <c r="B3" s="296"/>
      <c r="C3" s="296"/>
      <c r="D3" s="296"/>
      <c r="E3" s="296"/>
      <c r="F3" s="296"/>
      <c r="G3" s="296"/>
      <c r="H3" s="296"/>
      <c r="I3" s="78" t="s">
        <v>304</v>
      </c>
      <c r="J3" s="79" t="s">
        <v>150</v>
      </c>
      <c r="K3" s="79" t="s">
        <v>151</v>
      </c>
    </row>
    <row r="4" spans="1:11" ht="12.75">
      <c r="A4" s="297">
        <v>1</v>
      </c>
      <c r="B4" s="297"/>
      <c r="C4" s="297"/>
      <c r="D4" s="297"/>
      <c r="E4" s="297"/>
      <c r="F4" s="297"/>
      <c r="G4" s="297"/>
      <c r="H4" s="297"/>
      <c r="I4" s="81">
        <v>2</v>
      </c>
      <c r="J4" s="80" t="s">
        <v>282</v>
      </c>
      <c r="K4" s="80" t="s">
        <v>283</v>
      </c>
    </row>
    <row r="5" spans="1:11" ht="12.75">
      <c r="A5" s="285" t="s">
        <v>284</v>
      </c>
      <c r="B5" s="286"/>
      <c r="C5" s="286"/>
      <c r="D5" s="286"/>
      <c r="E5" s="286"/>
      <c r="F5" s="286"/>
      <c r="G5" s="286"/>
      <c r="H5" s="286"/>
      <c r="I5" s="41">
        <v>1</v>
      </c>
      <c r="J5" s="42">
        <v>231845600</v>
      </c>
      <c r="K5" s="42">
        <v>231845600</v>
      </c>
    </row>
    <row r="6" spans="1:11" ht="12.75">
      <c r="A6" s="285" t="s">
        <v>285</v>
      </c>
      <c r="B6" s="286"/>
      <c r="C6" s="286"/>
      <c r="D6" s="286"/>
      <c r="E6" s="286"/>
      <c r="F6" s="286"/>
      <c r="G6" s="286"/>
      <c r="H6" s="286"/>
      <c r="I6" s="41">
        <v>2</v>
      </c>
      <c r="J6" s="43">
        <v>14715887</v>
      </c>
      <c r="K6" s="43">
        <v>14715887</v>
      </c>
    </row>
    <row r="7" spans="1:11" ht="12.75">
      <c r="A7" s="285" t="s">
        <v>286</v>
      </c>
      <c r="B7" s="286"/>
      <c r="C7" s="286"/>
      <c r="D7" s="286"/>
      <c r="E7" s="286"/>
      <c r="F7" s="286"/>
      <c r="G7" s="286"/>
      <c r="H7" s="286"/>
      <c r="I7" s="41">
        <v>3</v>
      </c>
      <c r="J7" s="43">
        <v>24302</v>
      </c>
      <c r="K7" s="43">
        <v>24302</v>
      </c>
    </row>
    <row r="8" spans="1:11" ht="12.75">
      <c r="A8" s="285" t="s">
        <v>287</v>
      </c>
      <c r="B8" s="286"/>
      <c r="C8" s="286"/>
      <c r="D8" s="286"/>
      <c r="E8" s="286"/>
      <c r="F8" s="286"/>
      <c r="G8" s="286"/>
      <c r="H8" s="286"/>
      <c r="I8" s="41">
        <v>4</v>
      </c>
      <c r="J8" s="43">
        <v>51834535</v>
      </c>
      <c r="K8" s="43">
        <v>-43064523</v>
      </c>
    </row>
    <row r="9" spans="1:11" ht="12.75">
      <c r="A9" s="285" t="s">
        <v>288</v>
      </c>
      <c r="B9" s="286"/>
      <c r="C9" s="286"/>
      <c r="D9" s="286"/>
      <c r="E9" s="286"/>
      <c r="F9" s="286"/>
      <c r="G9" s="286"/>
      <c r="H9" s="286"/>
      <c r="I9" s="41">
        <v>5</v>
      </c>
      <c r="J9" s="43">
        <v>-24900666</v>
      </c>
      <c r="K9" s="43">
        <f>-Bilanca!K84</f>
        <v>-81743911</v>
      </c>
    </row>
    <row r="10" spans="1:11" ht="12.75">
      <c r="A10" s="285" t="s">
        <v>289</v>
      </c>
      <c r="B10" s="286"/>
      <c r="C10" s="286"/>
      <c r="D10" s="286"/>
      <c r="E10" s="286"/>
      <c r="F10" s="286"/>
      <c r="G10" s="286"/>
      <c r="H10" s="286"/>
      <c r="I10" s="41">
        <v>6</v>
      </c>
      <c r="J10" s="43">
        <v>0</v>
      </c>
      <c r="K10" s="43">
        <v>0</v>
      </c>
    </row>
    <row r="11" spans="1:11" ht="12.75">
      <c r="A11" s="285" t="s">
        <v>290</v>
      </c>
      <c r="B11" s="286"/>
      <c r="C11" s="286"/>
      <c r="D11" s="286"/>
      <c r="E11" s="286"/>
      <c r="F11" s="286"/>
      <c r="G11" s="286"/>
      <c r="H11" s="286"/>
      <c r="I11" s="41">
        <v>7</v>
      </c>
      <c r="J11" s="43">
        <v>0</v>
      </c>
      <c r="K11" s="43">
        <v>0</v>
      </c>
    </row>
    <row r="12" spans="1:11" ht="12.75">
      <c r="A12" s="285" t="s">
        <v>291</v>
      </c>
      <c r="B12" s="286"/>
      <c r="C12" s="286"/>
      <c r="D12" s="286"/>
      <c r="E12" s="286"/>
      <c r="F12" s="286"/>
      <c r="G12" s="286"/>
      <c r="H12" s="286"/>
      <c r="I12" s="41">
        <v>8</v>
      </c>
      <c r="J12" s="43">
        <v>0</v>
      </c>
      <c r="K12" s="43">
        <v>0</v>
      </c>
    </row>
    <row r="13" spans="1:11" ht="12.75">
      <c r="A13" s="285" t="s">
        <v>292</v>
      </c>
      <c r="B13" s="286"/>
      <c r="C13" s="286"/>
      <c r="D13" s="286"/>
      <c r="E13" s="286"/>
      <c r="F13" s="286"/>
      <c r="G13" s="286"/>
      <c r="H13" s="286"/>
      <c r="I13" s="41">
        <v>9</v>
      </c>
      <c r="J13" s="43">
        <v>0</v>
      </c>
      <c r="K13" s="43">
        <v>0</v>
      </c>
    </row>
    <row r="14" spans="1:11" ht="12.75">
      <c r="A14" s="287" t="s">
        <v>293</v>
      </c>
      <c r="B14" s="288"/>
      <c r="C14" s="288"/>
      <c r="D14" s="288"/>
      <c r="E14" s="288"/>
      <c r="F14" s="288"/>
      <c r="G14" s="288"/>
      <c r="H14" s="288"/>
      <c r="I14" s="41">
        <v>10</v>
      </c>
      <c r="J14" s="76">
        <f>SUM(J5:J13)</f>
        <v>273519658</v>
      </c>
      <c r="K14" s="76">
        <f>SUM(K5:K13)</f>
        <v>121777355</v>
      </c>
    </row>
    <row r="15" spans="1:11" ht="12.75">
      <c r="A15" s="285" t="s">
        <v>294</v>
      </c>
      <c r="B15" s="286"/>
      <c r="C15" s="286"/>
      <c r="D15" s="286"/>
      <c r="E15" s="286"/>
      <c r="F15" s="286"/>
      <c r="G15" s="286"/>
      <c r="H15" s="286"/>
      <c r="I15" s="41">
        <v>11</v>
      </c>
      <c r="J15" s="43">
        <v>0</v>
      </c>
      <c r="K15" s="43">
        <v>0</v>
      </c>
    </row>
    <row r="16" spans="1:11" ht="12.75">
      <c r="A16" s="285" t="s">
        <v>295</v>
      </c>
      <c r="B16" s="286"/>
      <c r="C16" s="286"/>
      <c r="D16" s="286"/>
      <c r="E16" s="286"/>
      <c r="F16" s="286"/>
      <c r="G16" s="286"/>
      <c r="H16" s="286"/>
      <c r="I16" s="41">
        <v>12</v>
      </c>
      <c r="J16" s="43">
        <v>0</v>
      </c>
      <c r="K16" s="43">
        <v>0</v>
      </c>
    </row>
    <row r="17" spans="1:11" ht="12.75">
      <c r="A17" s="285" t="s">
        <v>296</v>
      </c>
      <c r="B17" s="286"/>
      <c r="C17" s="286"/>
      <c r="D17" s="286"/>
      <c r="E17" s="286"/>
      <c r="F17" s="286"/>
      <c r="G17" s="286"/>
      <c r="H17" s="286"/>
      <c r="I17" s="41">
        <v>13</v>
      </c>
      <c r="J17" s="43">
        <v>0</v>
      </c>
      <c r="K17" s="43">
        <v>0</v>
      </c>
    </row>
    <row r="18" spans="1:11" ht="12.75">
      <c r="A18" s="285" t="s">
        <v>297</v>
      </c>
      <c r="B18" s="286"/>
      <c r="C18" s="286"/>
      <c r="D18" s="286"/>
      <c r="E18" s="286"/>
      <c r="F18" s="286"/>
      <c r="G18" s="286"/>
      <c r="H18" s="286"/>
      <c r="I18" s="41">
        <v>14</v>
      </c>
      <c r="J18" s="43">
        <v>0</v>
      </c>
      <c r="K18" s="43">
        <v>0</v>
      </c>
    </row>
    <row r="19" spans="1:11" ht="12.75">
      <c r="A19" s="285" t="s">
        <v>298</v>
      </c>
      <c r="B19" s="286"/>
      <c r="C19" s="286"/>
      <c r="D19" s="286"/>
      <c r="E19" s="286"/>
      <c r="F19" s="286"/>
      <c r="G19" s="286"/>
      <c r="H19" s="286"/>
      <c r="I19" s="41">
        <v>15</v>
      </c>
      <c r="J19" s="43">
        <v>0</v>
      </c>
      <c r="K19" s="43">
        <v>0</v>
      </c>
    </row>
    <row r="20" spans="1:11" ht="12.75">
      <c r="A20" s="285" t="s">
        <v>299</v>
      </c>
      <c r="B20" s="286"/>
      <c r="C20" s="286"/>
      <c r="D20" s="286"/>
      <c r="E20" s="286"/>
      <c r="F20" s="286"/>
      <c r="G20" s="286"/>
      <c r="H20" s="286"/>
      <c r="I20" s="41">
        <v>16</v>
      </c>
      <c r="J20" s="43">
        <v>-63522808</v>
      </c>
      <c r="K20" s="43">
        <v>-151742303</v>
      </c>
    </row>
    <row r="21" spans="1:11" ht="12.75">
      <c r="A21" s="287" t="s">
        <v>300</v>
      </c>
      <c r="B21" s="288"/>
      <c r="C21" s="288"/>
      <c r="D21" s="288"/>
      <c r="E21" s="288"/>
      <c r="F21" s="288"/>
      <c r="G21" s="288"/>
      <c r="H21" s="288"/>
      <c r="I21" s="41">
        <v>17</v>
      </c>
      <c r="J21" s="77">
        <f>SUM(J15:J20)</f>
        <v>-63522808</v>
      </c>
      <c r="K21" s="77">
        <f>SUM(K15:K20)</f>
        <v>-151742303</v>
      </c>
    </row>
    <row r="22" spans="1:11" ht="12.75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</row>
    <row r="23" spans="1:11" ht="12.75">
      <c r="A23" s="277" t="s">
        <v>301</v>
      </c>
      <c r="B23" s="278"/>
      <c r="C23" s="278"/>
      <c r="D23" s="278"/>
      <c r="E23" s="278"/>
      <c r="F23" s="278"/>
      <c r="G23" s="278"/>
      <c r="H23" s="278"/>
      <c r="I23" s="44">
        <v>18</v>
      </c>
      <c r="J23" s="42">
        <v>-26736605</v>
      </c>
      <c r="K23" s="42">
        <v>-78833523</v>
      </c>
    </row>
    <row r="24" spans="1:11" ht="17.25" customHeight="1">
      <c r="A24" s="279" t="s">
        <v>302</v>
      </c>
      <c r="B24" s="280"/>
      <c r="C24" s="280"/>
      <c r="D24" s="280"/>
      <c r="E24" s="280"/>
      <c r="F24" s="280"/>
      <c r="G24" s="280"/>
      <c r="H24" s="280"/>
      <c r="I24" s="45">
        <v>19</v>
      </c>
      <c r="J24" s="77">
        <v>-36786203</v>
      </c>
      <c r="K24" s="77">
        <v>-72908780</v>
      </c>
    </row>
    <row r="25" spans="1:11" ht="30" customHeight="1">
      <c r="A25" s="281" t="s">
        <v>303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7"/>
  <sheetViews>
    <sheetView view="pageBreakPreview" zoomScale="110" zoomScaleSheetLayoutView="110" zoomScalePageLayoutView="0" workbookViewId="0" topLeftCell="A7">
      <selection activeCell="A8" sqref="A8"/>
    </sheetView>
  </sheetViews>
  <sheetFormatPr defaultColWidth="9.140625" defaultRowHeight="12.75"/>
  <cols>
    <col min="1" max="1" width="136.57421875" style="0" customWidth="1"/>
    <col min="2" max="2" width="11.140625" style="0" customWidth="1"/>
  </cols>
  <sheetData>
    <row r="1" ht="12.75">
      <c r="A1" s="124"/>
    </row>
    <row r="2" ht="18">
      <c r="A2" s="127" t="s">
        <v>361</v>
      </c>
    </row>
    <row r="3" ht="12.75">
      <c r="A3" s="124"/>
    </row>
    <row r="5" ht="12.75">
      <c r="A5" s="125"/>
    </row>
    <row r="6" ht="12.75">
      <c r="A6" s="125"/>
    </row>
    <row r="7" ht="15">
      <c r="A7" s="126" t="s">
        <v>339</v>
      </c>
    </row>
    <row r="8" ht="15">
      <c r="A8" s="126"/>
    </row>
    <row r="9" ht="15">
      <c r="A9" s="126" t="s">
        <v>340</v>
      </c>
    </row>
    <row r="10" ht="15">
      <c r="A10" s="126"/>
    </row>
    <row r="11" ht="15">
      <c r="A11" s="126" t="s">
        <v>341</v>
      </c>
    </row>
    <row r="12" ht="15">
      <c r="A12" s="126"/>
    </row>
    <row r="13" ht="15">
      <c r="A13" s="126" t="s">
        <v>342</v>
      </c>
    </row>
    <row r="14" ht="15">
      <c r="A14" s="126"/>
    </row>
    <row r="15" ht="15">
      <c r="A15" s="126" t="s">
        <v>343</v>
      </c>
    </row>
    <row r="16" ht="15">
      <c r="A16" s="126"/>
    </row>
    <row r="17" ht="15">
      <c r="A17" s="126" t="s">
        <v>344</v>
      </c>
    </row>
    <row r="18" ht="15">
      <c r="A18" s="126" t="s">
        <v>364</v>
      </c>
    </row>
    <row r="19" ht="15">
      <c r="A19" s="126"/>
    </row>
    <row r="20" ht="15">
      <c r="A20" s="129" t="s">
        <v>365</v>
      </c>
    </row>
    <row r="21" s="130" customFormat="1" ht="15">
      <c r="A21" s="129" t="s">
        <v>366</v>
      </c>
    </row>
    <row r="22" ht="15">
      <c r="A22" s="129" t="s">
        <v>367</v>
      </c>
    </row>
    <row r="23" ht="15">
      <c r="A23" s="126"/>
    </row>
    <row r="24" ht="15">
      <c r="A24" s="126" t="s">
        <v>345</v>
      </c>
    </row>
    <row r="25" ht="15">
      <c r="A25" s="126"/>
    </row>
    <row r="26" ht="15">
      <c r="A26" s="126" t="s">
        <v>346</v>
      </c>
    </row>
    <row r="27" ht="15">
      <c r="A27" s="126"/>
    </row>
    <row r="28" ht="15">
      <c r="A28" s="126" t="s">
        <v>347</v>
      </c>
    </row>
    <row r="29" ht="15">
      <c r="A29" s="126"/>
    </row>
    <row r="30" ht="15">
      <c r="A30" s="126"/>
    </row>
    <row r="31" ht="15">
      <c r="A31" s="126" t="s">
        <v>348</v>
      </c>
    </row>
    <row r="32" ht="15">
      <c r="A32" s="126"/>
    </row>
    <row r="33" ht="15">
      <c r="A33" s="126" t="s">
        <v>349</v>
      </c>
    </row>
    <row r="34" ht="15">
      <c r="A34" s="126"/>
    </row>
    <row r="35" ht="15">
      <c r="A35" s="126" t="s">
        <v>350</v>
      </c>
    </row>
    <row r="36" ht="15">
      <c r="A36" s="126"/>
    </row>
    <row r="37" ht="15">
      <c r="A37" s="126" t="s">
        <v>351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fpaskvan</cp:lastModifiedBy>
  <cp:lastPrinted>2013-04-30T11:14:23Z</cp:lastPrinted>
  <dcterms:created xsi:type="dcterms:W3CDTF">2008-10-17T11:51:54Z</dcterms:created>
  <dcterms:modified xsi:type="dcterms:W3CDTF">2013-04-30T13:35:05Z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