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<sst xmlns="http://schemas.openxmlformats.org/spreadsheetml/2006/main" count="406" uniqueCount="351">
  <si>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</si>
  <si>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</si>
  <si>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</si>
  <si>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</si>
  <si>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</si>
  <si>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</si>
  <si>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</si>
  <si>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</si>
  <si>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</si>
  <si>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</si>
  <si>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</si>
  <si>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</si>
  <si>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</si>
  <si>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</si>
  <si>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</si>
  <si>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</si>
  <si>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</si>
  <si>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</si>
  <si>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</si>
  <si>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</si>
  <si>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</si>
  <si>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</si>
  <si>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</si>
  <si>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</si>
  <si>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</si>
  <si>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</si>
  <si>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</si>
  <si>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</si>
  <si>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</si>
  <si>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</si>
  <si>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</si>
  <si>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</si>
  <si>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</si>
  <si>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</si>
  <si>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</si>
  <si>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</si>
  <si>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</si>
  <si>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</si>
  <si>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</si>
  <si>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</si>
  <si>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</si>
  <si>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</si>
  <si>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</si>
  <si>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</si>
  <si>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</si>
  <si>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</si>
  <si>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</si>
  <si>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</si>
  <si>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</si>
  <si>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</si>
  <si>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</si>
  <si>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</si>
  <si>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</si>
  <si>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</si>
  <si>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</si>
  <si>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</si>
  <si>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</si>
  <si>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</si>
  <si>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</si>
  <si>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</si>
  <si>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</si>
  <si>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</si>
  <si>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</si>
  <si>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</si>
  <si>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</si>
  <si>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</si>
  <si>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</si>
  <si>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</si>
  <si>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</si>
  <si>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</si>
  <si>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</si>
  <si>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</si>
  <si>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</si>
  <si>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</si>
  <si>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</si>
  <si>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</si>
  <si>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</si>
  <si>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</si>
  <si>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</si>
  <si>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</si>
  <si>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</si>
  <si>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</si>
  <si>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</si>
  <si>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</si>
  <si>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</si>
  <si>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</si>
  <si>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</si>
  <si>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</si>
  <si>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</si>
  <si>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</si>
  <si>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</si>
  <si>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</si>
  <si>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</si>
  <si>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</si>
  <si>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</si>
  <si>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</si>
  <si>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</si>
  <si>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</si>
  <si>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</si>
  <si>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</si>
  <si>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</si>
  <si>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</si>
  <si>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</si>
  <si>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</si>
  <si>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</si>
  <si>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</si>
  <si>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</si>
  <si>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</si>
  <si>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</si>
  <si>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</si>
  <si>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</si>
  <si>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</si>
  <si>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</si>
  <si>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</si>
  <si>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</si>
  <si>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</si>
  <si>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</si>
  <si>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</si>
  <si>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</si>
  <si>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</si>
  <si>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</si>
  <si>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</si>
  <si>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</si>
  <si>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</si>
  <si>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</si>
  <si>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</si>
  <si>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</si>
  <si>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</si>
  <si>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</si>
  <si>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</si>
  <si>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</si>
  <si>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</si>
  <si>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</si>
  <si>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</si>
  <si>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</si>
  <si>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</si>
  <si>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</si>
  <si>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</si>
  <si>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</si>
  <si>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</si>
  <si>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</si>
  <si>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</si>
  <si>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</si>
  <si>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</si>
  <si>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</si>
  <si>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</si>
  <si>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</si>
  <si>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</si>
  <si>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</si>
  <si>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</si>
  <si>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</si>
  <si>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</si>
  <si>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</si>
  <si>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</si>
  <si>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</si>
  <si>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</si>
  <si>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</si>
  <si>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</si>
  <si>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</si>
  <si>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</si>
  <si>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</si>
  <si>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</si>
  <si>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</si>
  <si>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</si>
  <si>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</si>
  <si>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</si>
  <si>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</si>
  <si>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</si>
  <si>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</si>
  <si>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</si>
  <si>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</si>
  <si>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</si>
  <si>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</si>
  <si>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</si>
  <si>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</si>
  <si>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</si>
  <si>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</si>
  <si>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</si>
  <si>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</si>
  <si>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</si>
  <si>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</si>
  <si>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</si>
  <si>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</si>
  <si>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</si>
  <si>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</si>
  <si>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</si>
  <si>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</si>
  <si>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</si>
  <si>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</si>
  <si>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</si>
  <si>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</si>
  <si>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</si>
  <si>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</si>
  <si>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</si>
  <si>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</si>
  <si>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</si>
  <si>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</si>
  <si>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</si>
  <si>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</si>
  <si>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</si>
  <si>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</si>
  <si>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</si>
  <si>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</si>
  <si>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</si>
  <si>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</si>
  <si>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</si>
  <si>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</si>
  <si>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</si>
  <si>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</si>
  <si>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</si>
  <si>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</si>
  <si>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</si>
  <si>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</si>
  <si>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</si>
  <si>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</si>
  <si>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</si>
  <si>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</si>
  <si>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</si>
  <si>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</si>
  <si>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</si>
  <si>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</si>
  <si>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</si>
  <si>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</si>
  <si>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</si>
  <si>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</si>
  <si>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</si>
  <si>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</si>
  <si>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</si>
  <si>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</si>
  <si>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</si>
  <si>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</si>
  <si>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</si>
  <si>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</si>
  <si>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</si>
  <si>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</si>
  <si>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</si>
  <si>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</si>
  <si>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</si>
  <si>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</si>
  <si>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</si>
  <si>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</si>
  <si>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</si>
  <si>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</si>
  <si>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</si>
  <si>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</si>
  <si>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</si>
  <si>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</si>
  <si>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</si>
  <si>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</si>
  <si>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</si>
  <si>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</si>
  <si>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</si>
  <si>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</si>
  <si>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</si>
  <si>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</si>
  <si>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</si>
  <si>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</si>
  <si>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</si>
  <si>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</si>
  <si>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</si>
  <si>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</si>
  <si>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</si>
  <si>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</si>
  <si>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</si>
  <si>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</si>
  <si>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</si>
  <si>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</si>
  <si>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</si>
  <si>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</si>
  <si>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</si>
  <si>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</si>
  <si>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</si>
  <si>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</si>
  <si>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</si>
  <si>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</si>
  <si>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</si>
  <si>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</si>
  <si>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</si>
  <si>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</si>
  <si>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</si>
  <si>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</si>
  <si>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</si>
  <si>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</si>
  <si>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</si>
  <si>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</si>
  <si>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</si>
  <si>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</si>
  <si>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</si>
  <si>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</si>
  <si>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</si>
  <si>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</si>
  <si>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</si>
  <si>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</si>
  <si>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</si>
  <si>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</si>
  <si>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</si>
  <si>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</si>
  <si>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</si>
  <si>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</si>
  <si>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</si>
  <si>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</si>
  <si>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</si>
  <si>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</si>
  <si>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</si>
  <si>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</si>
  <si>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</si>
  <si>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</si>
  <si>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</si>
  <si>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</si>
  <si>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</si>
  <si>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</si>
  <si>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</si>
  <si>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</si>
  <si>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</si>
  <si>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</si>
  <si>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</si>
  <si>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</si>
  <si>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</si>
  <si>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</si>
  <si>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</si>
  <si>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</si>
  <si>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</si>
  <si>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</si>
  <si>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</si>
  <si>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30.06.2011.</t>
  </si>
  <si>
    <t>03040135</t>
  </si>
  <si>
    <t>04031685</t>
  </si>
  <si>
    <t>84596290185</t>
  </si>
  <si>
    <t>LOŠINJSKA PLOVIDBA HOLDING d.d. KONSOLIDIRANI</t>
  </si>
  <si>
    <t>MALI LOŠINJ</t>
  </si>
  <si>
    <t>PRIVLAKA 19</t>
  </si>
  <si>
    <t>losinjplov@losinjplov.com.hr</t>
  </si>
  <si>
    <t>www.losinjplov.com.hr</t>
  </si>
  <si>
    <t>PRIMORSKO-GORANSKA</t>
  </si>
  <si>
    <t>5020</t>
  </si>
  <si>
    <t>DA</t>
  </si>
  <si>
    <t>LOŠINJSKA PLOVIDBA BRODARSTVO d.o.o.</t>
  </si>
  <si>
    <t>03040151</t>
  </si>
  <si>
    <t>LOŠINJSKA PLOVIDBA BRODOGRADILIŠTE d.o.o.</t>
  </si>
  <si>
    <t>03040143</t>
  </si>
  <si>
    <t>LOŠINJSKA PLOVIDBA TURIZAM d.o.o.</t>
  </si>
  <si>
    <t>03040160</t>
  </si>
  <si>
    <t>ARBULA JADRANKA</t>
  </si>
  <si>
    <t>051352292</t>
  </si>
  <si>
    <t>051334777</t>
  </si>
  <si>
    <t>www.jadranka.arbula@losinjplov.com.hr</t>
  </si>
  <si>
    <t>DUMANIĆ MARINKO</t>
  </si>
  <si>
    <t>LOŠINJSKA PLOVIDBA HOLDING d.d. - KONSOLIDIRANI</t>
  </si>
  <si>
    <t>stanje na dan 30.06.2011.</t>
  </si>
  <si>
    <t>u razdoblju 01.01.2011. do 30.06.2011.</t>
  </si>
  <si>
    <t>u razdoblju 01.01.2011. do 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</si>
</sst>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sinjplov@losinjplov.com.hr" TargetMode="External" /><Relationship Id="rId2" Type="http://schemas.openxmlformats.org/officeDocument/2006/relationships/hyperlink" Target="http://www.losinjplov.com.hr/" TargetMode="External" /><Relationship Id="rId3" Type="http://schemas.openxmlformats.org/officeDocument/2006/relationships/hyperlink" Target="http://www.jadranka.arbula@losinjplov.com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A2" sqref="A2:D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248</v>
      </c>
      <c r="B1" s="137"/>
      <c r="C1" s="137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 t="s">
        <v>323</v>
      </c>
      <c r="F2" s="12"/>
      <c r="G2" s="13" t="s">
        <v>250</v>
      </c>
      <c r="H2" s="123" t="s">
        <v>324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325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326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327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328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51550</v>
      </c>
      <c r="D14" s="173"/>
      <c r="E14" s="16"/>
      <c r="F14" s="169" t="s">
        <v>329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330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331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4" t="s">
        <v>332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252</v>
      </c>
      <c r="D22" s="169" t="s">
        <v>329</v>
      </c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8</v>
      </c>
      <c r="D24" s="169" t="s">
        <v>333</v>
      </c>
      <c r="E24" s="177"/>
      <c r="F24" s="177"/>
      <c r="G24" s="178"/>
      <c r="H24" s="52" t="s">
        <v>261</v>
      </c>
      <c r="I24" s="125">
        <v>278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 t="s">
        <v>335</v>
      </c>
      <c r="D26" s="26"/>
      <c r="E26" s="100"/>
      <c r="F26" s="101"/>
      <c r="G26" s="180" t="s">
        <v>263</v>
      </c>
      <c r="H26" s="166"/>
      <c r="I26" s="127" t="s">
        <v>334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1" t="s">
        <v>264</v>
      </c>
      <c r="B28" s="182"/>
      <c r="C28" s="148"/>
      <c r="D28" s="148"/>
      <c r="E28" s="149" t="s">
        <v>265</v>
      </c>
      <c r="F28" s="150"/>
      <c r="G28" s="150"/>
      <c r="H28" s="151" t="s">
        <v>266</v>
      </c>
      <c r="I28" s="152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3"/>
      <c r="B30" s="143"/>
      <c r="C30" s="143"/>
      <c r="D30" s="144"/>
      <c r="E30" s="153"/>
      <c r="F30" s="143"/>
      <c r="G30" s="143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5"/>
      <c r="E31" s="145"/>
      <c r="F31" s="145"/>
      <c r="G31" s="146"/>
      <c r="H31" s="16"/>
      <c r="I31" s="104"/>
      <c r="J31" s="10"/>
      <c r="K31" s="10"/>
      <c r="L31" s="10"/>
    </row>
    <row r="32" spans="1:12" ht="12.75">
      <c r="A32" s="153" t="s">
        <v>336</v>
      </c>
      <c r="B32" s="143"/>
      <c r="C32" s="143"/>
      <c r="D32" s="144"/>
      <c r="E32" s="153" t="s">
        <v>329</v>
      </c>
      <c r="F32" s="143"/>
      <c r="G32" s="143"/>
      <c r="H32" s="157" t="s">
        <v>337</v>
      </c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3" t="s">
        <v>338</v>
      </c>
      <c r="B34" s="143"/>
      <c r="C34" s="143"/>
      <c r="D34" s="144"/>
      <c r="E34" s="153" t="s">
        <v>329</v>
      </c>
      <c r="F34" s="143"/>
      <c r="G34" s="143"/>
      <c r="H34" s="157" t="s">
        <v>339</v>
      </c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3" t="s">
        <v>340</v>
      </c>
      <c r="B36" s="143"/>
      <c r="C36" s="143"/>
      <c r="D36" s="144"/>
      <c r="E36" s="153" t="s">
        <v>329</v>
      </c>
      <c r="F36" s="143"/>
      <c r="G36" s="143"/>
      <c r="H36" s="157" t="s">
        <v>341</v>
      </c>
      <c r="I36" s="158"/>
      <c r="J36" s="10"/>
      <c r="K36" s="10"/>
      <c r="L36" s="10"/>
    </row>
    <row r="37" spans="1:12" ht="12.75">
      <c r="A37" s="106"/>
      <c r="B37" s="31"/>
      <c r="C37" s="147"/>
      <c r="D37" s="142"/>
      <c r="E37" s="16"/>
      <c r="F37" s="147"/>
      <c r="G37" s="142"/>
      <c r="H37" s="16"/>
      <c r="I37" s="96"/>
      <c r="J37" s="10"/>
      <c r="K37" s="10"/>
      <c r="L37" s="10"/>
    </row>
    <row r="38" spans="1:12" ht="12.75">
      <c r="A38" s="153"/>
      <c r="B38" s="143"/>
      <c r="C38" s="143"/>
      <c r="D38" s="144"/>
      <c r="E38" s="153"/>
      <c r="F38" s="143"/>
      <c r="G38" s="143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3"/>
      <c r="B40" s="143"/>
      <c r="C40" s="143"/>
      <c r="D40" s="144"/>
      <c r="E40" s="153"/>
      <c r="F40" s="143"/>
      <c r="G40" s="143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40"/>
      <c r="C44" s="157"/>
      <c r="D44" s="158"/>
      <c r="E44" s="27"/>
      <c r="F44" s="169"/>
      <c r="G44" s="143"/>
      <c r="H44" s="143"/>
      <c r="I44" s="144"/>
      <c r="J44" s="10"/>
      <c r="K44" s="10"/>
      <c r="L44" s="10"/>
    </row>
    <row r="45" spans="1:12" ht="12.75">
      <c r="A45" s="106"/>
      <c r="B45" s="31"/>
      <c r="C45" s="147"/>
      <c r="D45" s="142"/>
      <c r="E45" s="16"/>
      <c r="F45" s="147"/>
      <c r="G45" s="141"/>
      <c r="H45" s="36"/>
      <c r="I45" s="110"/>
      <c r="J45" s="10"/>
      <c r="K45" s="10"/>
      <c r="L45" s="10"/>
    </row>
    <row r="46" spans="1:12" ht="12.75">
      <c r="A46" s="154" t="s">
        <v>268</v>
      </c>
      <c r="B46" s="140"/>
      <c r="C46" s="169" t="s">
        <v>342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40"/>
      <c r="C48" s="133" t="s">
        <v>343</v>
      </c>
      <c r="D48" s="134"/>
      <c r="E48" s="135"/>
      <c r="F48" s="16"/>
      <c r="G48" s="52" t="s">
        <v>271</v>
      </c>
      <c r="H48" s="133" t="s">
        <v>344</v>
      </c>
      <c r="I48" s="135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40"/>
      <c r="C50" s="187" t="s">
        <v>345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3" t="s">
        <v>346</v>
      </c>
      <c r="D52" s="134"/>
      <c r="E52" s="134"/>
      <c r="F52" s="134"/>
      <c r="G52" s="134"/>
      <c r="H52" s="134"/>
      <c r="I52" s="171"/>
      <c r="J52" s="10"/>
      <c r="K52" s="10"/>
      <c r="L52" s="10"/>
    </row>
    <row r="53" spans="1:12" ht="12.75">
      <c r="A53" s="111"/>
      <c r="B53" s="21"/>
      <c r="C53" s="138" t="s">
        <v>273</v>
      </c>
      <c r="D53" s="138"/>
      <c r="E53" s="138"/>
      <c r="F53" s="138"/>
      <c r="G53" s="138"/>
      <c r="H53" s="138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274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307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39" t="s">
        <v>277</v>
      </c>
      <c r="H62" s="183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losinjplov@losinjplov.com.hr"/>
    <hyperlink ref="C20" r:id="rId2" display="www.losinjplov.com.hr"/>
    <hyperlink ref="C50" r:id="rId3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4">
      <selection activeCell="A120" sqref="A120:K120"/>
    </sheetView>
  </sheetViews>
  <sheetFormatPr defaultColWidth="9.140625" defaultRowHeight="12.75"/>
  <cols>
    <col min="1" max="9" width="9.140625" style="53" customWidth="1"/>
    <col min="10" max="10" width="10.421875" style="53" customWidth="1"/>
    <col min="11" max="11" width="11.57421875" style="53" customWidth="1"/>
    <col min="12" max="16384" width="9.140625" style="53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347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9" t="s">
        <v>278</v>
      </c>
      <c r="J4" s="60" t="s">
        <v>319</v>
      </c>
      <c r="K4" s="61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v>621109742</v>
      </c>
      <c r="K8" s="54">
        <f>K9+K16+K26+K35+K39</f>
        <v>599459569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v>26021404</v>
      </c>
      <c r="K9" s="54">
        <f>SUM(K10:K15)</f>
        <v>24166765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888446</v>
      </c>
      <c r="K10" s="7">
        <v>912971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353553</v>
      </c>
      <c r="K11" s="7">
        <v>190222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22657690</v>
      </c>
      <c r="K12" s="7">
        <v>20941857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2121715</v>
      </c>
      <c r="K14" s="7">
        <v>2121715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>
        <v>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v>547466258</v>
      </c>
      <c r="K16" s="54">
        <f>SUM(K17:K25)</f>
        <v>525144220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46518778</v>
      </c>
      <c r="K17" s="7">
        <v>46623643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58138839</v>
      </c>
      <c r="K18" s="7">
        <v>56639191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5106893</v>
      </c>
      <c r="K19" s="7">
        <v>3521775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329702490</v>
      </c>
      <c r="K20" s="7">
        <v>286304823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0</v>
      </c>
      <c r="K21" s="7">
        <v>0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0</v>
      </c>
      <c r="K22" s="7">
        <v>0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102373763</v>
      </c>
      <c r="K23" s="7">
        <v>126531374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321410</v>
      </c>
      <c r="K24" s="7">
        <v>321410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5304085</v>
      </c>
      <c r="K25" s="7">
        <v>5202004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v>47454463</v>
      </c>
      <c r="K26" s="54">
        <f>SUM(K27:K34)</f>
        <v>49980967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0</v>
      </c>
      <c r="K27" s="7">
        <v>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>
        <v>0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1636226</v>
      </c>
      <c r="K29" s="7">
        <v>3486777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10390358</v>
      </c>
      <c r="K30" s="7">
        <v>9567365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2161915</v>
      </c>
      <c r="K31" s="7">
        <v>2380157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894015</v>
      </c>
      <c r="K32" s="7">
        <v>989830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265</v>
      </c>
      <c r="K33" s="7">
        <v>344204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32371684</v>
      </c>
      <c r="K34" s="7">
        <v>33212634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v>0</v>
      </c>
      <c r="K35" s="54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0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0</v>
      </c>
      <c r="K37" s="7">
        <v>0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0</v>
      </c>
      <c r="K38" s="7">
        <v>0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167617</v>
      </c>
      <c r="K39" s="7">
        <v>167617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v>112506047</v>
      </c>
      <c r="K40" s="54">
        <f>K41+K49+K56+K64</f>
        <v>83206422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v>3861368</v>
      </c>
      <c r="K41" s="54">
        <f>SUM(K42:K48)</f>
        <v>3624669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3564586</v>
      </c>
      <c r="K42" s="7">
        <v>3585657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0</v>
      </c>
      <c r="K43" s="7">
        <v>0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0</v>
      </c>
      <c r="K44" s="7">
        <v>0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33949</v>
      </c>
      <c r="K45" s="7">
        <v>39012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262833</v>
      </c>
      <c r="K46" s="7">
        <v>0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>
        <v>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>
        <v>0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v>34455092</v>
      </c>
      <c r="K49" s="54">
        <f>SUM(K50:K55)</f>
        <v>38719290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0</v>
      </c>
      <c r="K50" s="7">
        <v>0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18764392</v>
      </c>
      <c r="K51" s="7">
        <v>24859238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2438365</v>
      </c>
      <c r="K52" s="7">
        <v>1759586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211319</v>
      </c>
      <c r="K53" s="7">
        <v>85105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2989544</v>
      </c>
      <c r="K54" s="7">
        <v>1884423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10051472</v>
      </c>
      <c r="K55" s="7">
        <v>10130938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v>2517779</v>
      </c>
      <c r="K56" s="54">
        <v>4522083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>
        <v>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1898888</v>
      </c>
      <c r="K60" s="7">
        <v>3353192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0</v>
      </c>
      <c r="K61" s="7">
        <v>0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618891</v>
      </c>
      <c r="K62" s="7">
        <v>1168891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0</v>
      </c>
      <c r="K63" s="7">
        <v>0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71671808</v>
      </c>
      <c r="K64" s="7">
        <v>36340380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0</v>
      </c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v>733615789</v>
      </c>
      <c r="K66" s="54">
        <f>K7+K8+K40+K65</f>
        <v>682665991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v>410172843</v>
      </c>
      <c r="K69" s="55">
        <f>K70+K71+K72+K78+K79+K82+K85</f>
        <v>360890237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231845600</v>
      </c>
      <c r="K70" s="7">
        <v>231845600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14715831</v>
      </c>
      <c r="K71" s="7">
        <v>14715831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v>24302</v>
      </c>
      <c r="K72" s="54">
        <f>K73+K74-K75+K76+K77</f>
        <v>24302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13275</v>
      </c>
      <c r="K73" s="7">
        <v>13275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0</v>
      </c>
      <c r="K74" s="7">
        <v>0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0</v>
      </c>
      <c r="K75" s="7">
        <v>0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>
        <v>0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11027</v>
      </c>
      <c r="K77" s="7">
        <v>11027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0</v>
      </c>
      <c r="K78" s="7"/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v>5259883</v>
      </c>
      <c r="K79" s="54">
        <f>K80-K81</f>
        <v>17208846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5259883</v>
      </c>
      <c r="K80" s="7">
        <v>17208846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0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v>8041000</v>
      </c>
      <c r="K82" s="54">
        <f>K83-K84</f>
        <v>-12064045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8041000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0</v>
      </c>
      <c r="K84" s="7">
        <v>12064045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150286227</v>
      </c>
      <c r="K85" s="7">
        <v>109159703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v>5568252</v>
      </c>
      <c r="K86" s="54">
        <f>SUM(K87:K89)</f>
        <v>5127205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0</v>
      </c>
      <c r="K87" s="7">
        <v>0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5568252</v>
      </c>
      <c r="K89" s="7">
        <v>5127205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v>236648128</v>
      </c>
      <c r="K90" s="54">
        <f>SUM(K91:K99)</f>
        <v>248354527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0</v>
      </c>
      <c r="K91" s="7">
        <v>0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7653074</v>
      </c>
      <c r="K92" s="7">
        <v>18705510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228788528</v>
      </c>
      <c r="K93" s="7">
        <v>224154766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>
        <v>0</v>
      </c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0</v>
      </c>
      <c r="K95" s="7">
        <v>0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5288484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0</v>
      </c>
      <c r="K98" s="7">
        <v>0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206526</v>
      </c>
      <c r="K99" s="7">
        <v>205767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v>76056167</v>
      </c>
      <c r="K100" s="54">
        <f>SUM(K101:K112)</f>
        <v>68294022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0</v>
      </c>
      <c r="K101" s="7">
        <v>0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6134608</v>
      </c>
      <c r="K102" s="7">
        <v>5520528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46597310</v>
      </c>
      <c r="K103" s="7">
        <v>23735633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1033854</v>
      </c>
      <c r="K104" s="7">
        <v>3454600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18564104</v>
      </c>
      <c r="K105" s="7">
        <v>30108398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0</v>
      </c>
      <c r="K106" s="7">
        <v>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106009</v>
      </c>
      <c r="K107" s="7">
        <v>201058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1908592</v>
      </c>
      <c r="K108" s="7">
        <v>2778113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1353241</v>
      </c>
      <c r="K109" s="7">
        <v>2271483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211492</v>
      </c>
      <c r="K110" s="7">
        <v>224209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>
        <v>0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146957</v>
      </c>
      <c r="K112" s="7">
        <v>0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5170399</v>
      </c>
      <c r="K113" s="7">
        <v>0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v>733615789</v>
      </c>
      <c r="K114" s="54">
        <f>K69+K86+K90+K100+K113</f>
        <v>682665991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259886616</v>
      </c>
      <c r="K118" s="7">
        <v>251730534</v>
      </c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>
        <v>150286227</v>
      </c>
      <c r="K119" s="8">
        <v>109159703</v>
      </c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1"/>
  <sheetViews>
    <sheetView tabSelected="1" view="pageBreakPreview" zoomScale="110" zoomScaleSheetLayoutView="110" workbookViewId="0" topLeftCell="A46">
      <selection activeCell="A55" sqref="A55:M55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9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116730000</v>
      </c>
      <c r="K7" s="55">
        <f>SUM(K8:K9)</f>
        <v>62688000</v>
      </c>
      <c r="L7" s="55">
        <f>SUM(L8:L9)</f>
        <v>104866342</v>
      </c>
      <c r="M7" s="55">
        <f>SUM(M8:M9)</f>
        <v>59847342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105742000</v>
      </c>
      <c r="K8" s="7">
        <v>54681000</v>
      </c>
      <c r="L8" s="7">
        <v>100562909</v>
      </c>
      <c r="M8" s="7">
        <v>56784909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10988000</v>
      </c>
      <c r="K9" s="7">
        <v>8007000</v>
      </c>
      <c r="L9" s="7">
        <v>4303433</v>
      </c>
      <c r="M9" s="7">
        <v>3062433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103864000</v>
      </c>
      <c r="K10" s="54">
        <f>K11+K12+K16+K20+K21+K22+K25+K26</f>
        <v>53127000</v>
      </c>
      <c r="L10" s="54">
        <f>L11+L12+L16+L20+L21+L22+L25+L26</f>
        <v>139944376</v>
      </c>
      <c r="M10" s="54">
        <f>M11+M12+M16+M20+M21+M22+M25+M26</f>
        <v>83229376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22715000</v>
      </c>
      <c r="K12" s="54">
        <f>SUM(K13:K15)</f>
        <v>8850000</v>
      </c>
      <c r="L12" s="54">
        <f>SUM(L13:L15)</f>
        <v>76095471</v>
      </c>
      <c r="M12" s="54">
        <f>SUM(M13:M15)</f>
        <v>56281471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18103946</v>
      </c>
      <c r="K13" s="7">
        <v>7053450</v>
      </c>
      <c r="L13" s="7">
        <v>38778088</v>
      </c>
      <c r="M13" s="7">
        <v>26113393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0</v>
      </c>
      <c r="K14" s="7">
        <v>0</v>
      </c>
      <c r="L14" s="7">
        <v>6393</v>
      </c>
      <c r="M14" s="7">
        <v>3197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4611054</v>
      </c>
      <c r="K15" s="7">
        <v>1796550</v>
      </c>
      <c r="L15" s="7">
        <v>37310990</v>
      </c>
      <c r="M15" s="7">
        <v>30164881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26148000</v>
      </c>
      <c r="K16" s="54">
        <f>SUM(K17:K19)</f>
        <v>13739000</v>
      </c>
      <c r="L16" s="54">
        <f>SUM(L17:L19)</f>
        <v>27017694</v>
      </c>
      <c r="M16" s="54">
        <f>SUM(M17:M19)</f>
        <v>13693694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21111896</v>
      </c>
      <c r="K17" s="7">
        <v>11092868</v>
      </c>
      <c r="L17" s="7">
        <v>21814704</v>
      </c>
      <c r="M17" s="7">
        <v>11092199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3354788</v>
      </c>
      <c r="K18" s="7">
        <v>1762714</v>
      </c>
      <c r="L18" s="7">
        <v>3466800</v>
      </c>
      <c r="M18" s="7">
        <v>1733400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1681316</v>
      </c>
      <c r="K19" s="7">
        <v>883418</v>
      </c>
      <c r="L19" s="7">
        <v>1736190</v>
      </c>
      <c r="M19" s="7">
        <v>868095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25749000</v>
      </c>
      <c r="K20" s="7">
        <v>13639000</v>
      </c>
      <c r="L20" s="7">
        <v>23480747</v>
      </c>
      <c r="M20" s="7">
        <v>11616747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14909000</v>
      </c>
      <c r="K21" s="7">
        <v>8899000</v>
      </c>
      <c r="L21" s="7">
        <v>11182093</v>
      </c>
      <c r="M21" s="7">
        <v>1637464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v>0</v>
      </c>
      <c r="K22" s="54">
        <v>0</v>
      </c>
      <c r="L22" s="54">
        <v>0</v>
      </c>
      <c r="M22" s="54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14343000</v>
      </c>
      <c r="K26" s="7">
        <v>8000000</v>
      </c>
      <c r="L26" s="7">
        <v>2168371</v>
      </c>
      <c r="M26" s="7">
        <v>0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25124000</v>
      </c>
      <c r="K27" s="54">
        <f>SUM(K28:K32)</f>
        <v>21859000</v>
      </c>
      <c r="L27" s="54">
        <f>SUM(L28:L32)</f>
        <v>26462919</v>
      </c>
      <c r="M27" s="54">
        <f>SUM(M28:M32)</f>
        <v>17041919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16170000</v>
      </c>
      <c r="K28" s="7">
        <v>16170000</v>
      </c>
      <c r="L28" s="7">
        <v>5076140</v>
      </c>
      <c r="M28" s="7">
        <v>3982987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8954000</v>
      </c>
      <c r="K29" s="7">
        <v>5689000</v>
      </c>
      <c r="L29" s="7">
        <v>21095932</v>
      </c>
      <c r="M29" s="7">
        <v>13058932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>
        <v>4058</v>
      </c>
      <c r="M30" s="7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0</v>
      </c>
      <c r="K32" s="7">
        <v>0</v>
      </c>
      <c r="L32" s="7">
        <v>286789</v>
      </c>
      <c r="M32" s="7">
        <v>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26236000</v>
      </c>
      <c r="K33" s="54">
        <f>SUM(K34:K37)</f>
        <v>16285000</v>
      </c>
      <c r="L33" s="54">
        <f>SUM(L34:L37)</f>
        <v>16469344</v>
      </c>
      <c r="M33" s="54">
        <f>SUM(M34:M37)</f>
        <v>12823344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26236000</v>
      </c>
      <c r="K35" s="7">
        <v>16285000</v>
      </c>
      <c r="L35" s="7">
        <v>16263613</v>
      </c>
      <c r="M35" s="7">
        <v>12617613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0</v>
      </c>
      <c r="K37" s="7">
        <v>0</v>
      </c>
      <c r="L37" s="7">
        <v>205731</v>
      </c>
      <c r="M37" s="7">
        <v>205731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141854000</v>
      </c>
      <c r="K42" s="54">
        <f>K7+K27+K38+K40</f>
        <v>84547000</v>
      </c>
      <c r="L42" s="54">
        <f>L7+L27+L38+L40</f>
        <v>131329261</v>
      </c>
      <c r="M42" s="54">
        <f>M7+M27+M38+M40</f>
        <v>76889261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130100000</v>
      </c>
      <c r="K43" s="54">
        <f>K10+K33+K39+K41</f>
        <v>69412000</v>
      </c>
      <c r="L43" s="54">
        <f>L10+L33+L39+L41</f>
        <v>156413720</v>
      </c>
      <c r="M43" s="54">
        <f>M10+M33+M39+M41</f>
        <v>96052720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11754000</v>
      </c>
      <c r="K44" s="54">
        <f>K42-K43</f>
        <v>15135000</v>
      </c>
      <c r="L44" s="54">
        <f>L42-L43</f>
        <v>-25084459</v>
      </c>
      <c r="M44" s="54">
        <f>M42-M43</f>
        <v>-19163459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11754000</v>
      </c>
      <c r="K45" s="54">
        <f>IF(K42&gt;K43,K42-K43,0)</f>
        <v>15135000</v>
      </c>
      <c r="L45" s="54">
        <f>IF(L42&gt;L43,L42-L43,0)</f>
        <v>0</v>
      </c>
      <c r="M45" s="54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25084459</v>
      </c>
      <c r="M46" s="54">
        <f>IF(M43&gt;M42,M43-M42,0)</f>
        <v>19163459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467000</v>
      </c>
      <c r="K47" s="7">
        <v>467000</v>
      </c>
      <c r="L47" s="7">
        <v>155795</v>
      </c>
      <c r="M47" s="7">
        <v>-98205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11287000</v>
      </c>
      <c r="K48" s="54">
        <f>K44-K47</f>
        <v>14668000</v>
      </c>
      <c r="L48" s="54">
        <f>L44-L47</f>
        <v>-25240254</v>
      </c>
      <c r="M48" s="54">
        <f>M44-M47</f>
        <v>-19065254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11287000</v>
      </c>
      <c r="K49" s="54">
        <f>IF(K48&gt;0,K48,0)</f>
        <v>14668000</v>
      </c>
      <c r="L49" s="54">
        <f>IF(L48&gt;0,L48,0)</f>
        <v>0</v>
      </c>
      <c r="M49" s="54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25240254</v>
      </c>
      <c r="M50" s="62">
        <f>IF(M48&lt;0,-M48,0)</f>
        <v>19065254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>
        <v>7322000</v>
      </c>
      <c r="K53" s="7">
        <v>9474000</v>
      </c>
      <c r="L53" s="7">
        <v>-12064045</v>
      </c>
      <c r="M53" s="7">
        <v>-9427045</v>
      </c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>
        <v>3965000</v>
      </c>
      <c r="K54" s="8">
        <v>5194000</v>
      </c>
      <c r="L54" s="8">
        <v>-13176209</v>
      </c>
      <c r="M54" s="8">
        <v>-9638209</v>
      </c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11287000</v>
      </c>
      <c r="K56" s="6">
        <v>14668000</v>
      </c>
      <c r="L56" s="6">
        <v>-25240254</v>
      </c>
      <c r="M56" s="6">
        <v>-19065254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v>27856842</v>
      </c>
      <c r="K57" s="54">
        <v>17230159</v>
      </c>
      <c r="L57" s="54">
        <v>-16943008</v>
      </c>
      <c r="M57" s="54">
        <v>-4426798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26758336</v>
      </c>
      <c r="K58" s="7">
        <v>16635010</v>
      </c>
      <c r="L58" s="7">
        <v>-16517634</v>
      </c>
      <c r="M58" s="7">
        <v>-4426798</v>
      </c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1098506</v>
      </c>
      <c r="K63" s="7">
        <v>595149</v>
      </c>
      <c r="L63" s="7">
        <v>-425374</v>
      </c>
      <c r="M63" s="7">
        <v>0</v>
      </c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5571368</v>
      </c>
      <c r="K65" s="7">
        <v>3446032</v>
      </c>
      <c r="L65" s="7">
        <v>3388602</v>
      </c>
      <c r="M65" s="7">
        <v>885360</v>
      </c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22285474</v>
      </c>
      <c r="K66" s="54">
        <f>K57-K65</f>
        <v>13784127</v>
      </c>
      <c r="L66" s="54">
        <f>L57-L65</f>
        <v>-20331610</v>
      </c>
      <c r="M66" s="54">
        <f>M57-M65</f>
        <v>-5312158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33572474</v>
      </c>
      <c r="K67" s="62">
        <f>K56+K66</f>
        <v>28452127</v>
      </c>
      <c r="L67" s="62">
        <f>L56+L66</f>
        <v>-45571864</v>
      </c>
      <c r="M67" s="62">
        <f>M56+M66</f>
        <v>-24377412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29607474</v>
      </c>
      <c r="K70" s="7">
        <v>23258127</v>
      </c>
      <c r="L70" s="7">
        <v>-32395655</v>
      </c>
      <c r="M70" s="7">
        <v>-14739203</v>
      </c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>
        <v>3965000</v>
      </c>
      <c r="K71" s="8">
        <v>5194000</v>
      </c>
      <c r="L71" s="8">
        <v>-13176209</v>
      </c>
      <c r="M71" s="8">
        <v>-9638209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52"/>
  <sheetViews>
    <sheetView view="pageBreakPreview" zoomScale="110" zoomScaleSheetLayoutView="110" workbookViewId="0" topLeftCell="A6">
      <selection activeCell="K52" sqref="K52"/>
    </sheetView>
  </sheetViews>
  <sheetFormatPr defaultColWidth="9.140625" defaultRowHeight="12.75"/>
  <cols>
    <col min="1" max="9" width="9.140625" style="53" customWidth="1"/>
    <col min="10" max="10" width="10.8515625" style="53" customWidth="1"/>
    <col min="11" max="11" width="12.421875" style="53" customWidth="1"/>
    <col min="12" max="16384" width="9.140625" style="53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350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283</v>
      </c>
      <c r="K5" s="70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11754000</v>
      </c>
      <c r="K7" s="7">
        <v>-25084459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25749000</v>
      </c>
      <c r="K8" s="7">
        <v>23480747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0</v>
      </c>
      <c r="K9" s="7">
        <v>15713612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0</v>
      </c>
      <c r="K10" s="7">
        <v>0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326000</v>
      </c>
      <c r="K11" s="7">
        <v>236699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17061000</v>
      </c>
      <c r="K12" s="7">
        <v>24070741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v>54890000</v>
      </c>
      <c r="K13" s="54">
        <v>38417340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4868000</v>
      </c>
      <c r="K14" s="7">
        <v>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7163000</v>
      </c>
      <c r="K15" s="7">
        <v>4264198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0</v>
      </c>
      <c r="K16" s="7">
        <v>0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25897000</v>
      </c>
      <c r="K17" s="7">
        <v>19048322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v>37928000</v>
      </c>
      <c r="K18" s="54">
        <v>23312520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v>16962000</v>
      </c>
      <c r="K19" s="54">
        <v>15104820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v>0</v>
      </c>
      <c r="K20" s="54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4150000</v>
      </c>
      <c r="K22" s="7">
        <v>0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0</v>
      </c>
      <c r="K23" s="7">
        <v>0</v>
      </c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0</v>
      </c>
      <c r="K24" s="7">
        <v>0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0</v>
      </c>
      <c r="K25" s="7">
        <v>0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0</v>
      </c>
      <c r="K26" s="7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v>4150000</v>
      </c>
      <c r="K27" s="54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0</v>
      </c>
      <c r="K28" s="7">
        <v>31374861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0</v>
      </c>
      <c r="K29" s="7">
        <v>0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1150000</v>
      </c>
      <c r="K30" s="7">
        <v>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v>1150000</v>
      </c>
      <c r="K31" s="54">
        <f>SUM(K28:K30)</f>
        <v>31374861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v>3000000</v>
      </c>
      <c r="K32" s="54"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v>0</v>
      </c>
      <c r="K33" s="54">
        <f>IF(K31&gt;K27,K31-K27,0)</f>
        <v>31374861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>
        <v>0</v>
      </c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>
        <v>12207908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>
        <v>0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v>0</v>
      </c>
      <c r="K38" s="54">
        <f>SUM(K35:K37)</f>
        <v>12207908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25099000</v>
      </c>
      <c r="K39" s="7">
        <v>31269295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0</v>
      </c>
      <c r="K40" s="7">
        <v>0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0</v>
      </c>
      <c r="K41" s="7">
        <v>0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>
        <v>0</v>
      </c>
      <c r="K42" s="7">
        <v>0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0</v>
      </c>
      <c r="K43" s="7">
        <v>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v>25099000</v>
      </c>
      <c r="K44" s="54">
        <f>SUM(K39:K43)</f>
        <v>31269295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v>0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v>25099000</v>
      </c>
      <c r="K46" s="54">
        <f>IF(K44&gt;K38,K44-K38,0)</f>
        <v>19061387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v>0</v>
      </c>
      <c r="K47" s="54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v>5137000</v>
      </c>
      <c r="K48" s="54">
        <f>IF(K20-K19+K33-K32+K46-K45&gt;0,K20-K19+K33-K32+K46-K45,0)</f>
        <v>35331428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125104000</v>
      </c>
      <c r="K49" s="7">
        <v>71671808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0</v>
      </c>
      <c r="K50" s="7">
        <v>0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5137000</v>
      </c>
      <c r="K51" s="7">
        <v>35331428</v>
      </c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v>119967000</v>
      </c>
      <c r="K52" s="62">
        <f>K49+K50-K51</f>
        <v>36340380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3">
        <v>2</v>
      </c>
      <c r="J5" s="74" t="s">
        <v>283</v>
      </c>
      <c r="K5" s="74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2">
      <selection activeCell="J20" sqref="J20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10" width="9.140625" style="77" customWidth="1"/>
    <col min="11" max="11" width="9.57421875" style="77" bestFit="1" customWidth="1"/>
    <col min="12" max="16384" width="9.140625" style="77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6"/>
    </row>
    <row r="2" spans="1:12" ht="15.75">
      <c r="A2" s="43"/>
      <c r="B2" s="75"/>
      <c r="C2" s="271" t="s">
        <v>282</v>
      </c>
      <c r="D2" s="271"/>
      <c r="E2" s="78">
        <v>40544</v>
      </c>
      <c r="F2" s="44" t="s">
        <v>250</v>
      </c>
      <c r="G2" s="272">
        <v>40724</v>
      </c>
      <c r="H2" s="273"/>
      <c r="I2" s="75"/>
      <c r="J2" s="75"/>
      <c r="K2" s="75"/>
      <c r="L2" s="79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2" t="s">
        <v>305</v>
      </c>
      <c r="J3" s="83" t="s">
        <v>150</v>
      </c>
      <c r="K3" s="83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5">
        <v>2</v>
      </c>
      <c r="J4" s="84" t="s">
        <v>283</v>
      </c>
      <c r="K4" s="84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231845600</v>
      </c>
      <c r="K5" s="46">
        <v>231845600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5">
        <v>2</v>
      </c>
      <c r="J6" s="47">
        <v>14715831</v>
      </c>
      <c r="K6" s="47">
        <v>14715831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24302</v>
      </c>
      <c r="K7" s="47">
        <v>24302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155546110</v>
      </c>
      <c r="K8" s="47">
        <v>126368549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8041000</v>
      </c>
      <c r="K9" s="47">
        <v>-12064045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>
        <v>0</v>
      </c>
      <c r="K10" s="47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>
        <v>0</v>
      </c>
      <c r="K11" s="47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>
        <v>0</v>
      </c>
      <c r="K12" s="47">
        <v>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>
        <v>0</v>
      </c>
      <c r="K13" s="47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5">
        <v>10</v>
      </c>
      <c r="J14" s="80">
        <v>410172843</v>
      </c>
      <c r="K14" s="80">
        <f>SUM(K5:K13)</f>
        <v>360890237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>
        <v>0</v>
      </c>
      <c r="K15" s="47">
        <v>0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>
        <v>0</v>
      </c>
      <c r="K16" s="47">
        <v>0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>
        <v>0</v>
      </c>
      <c r="K17" s="47">
        <v>0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>
        <v>0</v>
      </c>
      <c r="K18" s="47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>
        <v>0</v>
      </c>
      <c r="K19" s="47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>
        <v>15317871</v>
      </c>
      <c r="K20" s="47">
        <v>-49282606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1">
        <v>15317871</v>
      </c>
      <c r="K21" s="81">
        <f>SUM(K15:K20)</f>
        <v>-49282606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8">
        <v>18</v>
      </c>
      <c r="J23" s="46">
        <v>-7113846</v>
      </c>
      <c r="K23" s="46">
        <v>-8156082</v>
      </c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9">
        <v>19</v>
      </c>
      <c r="J24" s="81">
        <v>22431717</v>
      </c>
      <c r="K24" s="81">
        <v>-41126524</v>
      </c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fpaskvan</cp:lastModifiedBy>
  <cp:lastPrinted>2011-08-01T12:41:45Z</cp:lastPrinted>
  <dcterms:created xsi:type="dcterms:W3CDTF">2008-10-17T11:51:54Z</dcterms:created>
  <dcterms:modified xsi:type="dcterms:W3CDTF">2011-08-01T12:42:29Z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