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Tomislav\Desktop\Luka Rijeka\Desktop\BURZA PDF\Objava 07 2020\"/>
    </mc:Choice>
  </mc:AlternateContent>
  <xr:revisionPtr revIDLastSave="0" documentId="13_ncr:1_{B1C0ACA9-4AD0-430F-A154-D99A032D5083}"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K60" i="19"/>
  <c r="K14" i="19"/>
  <c r="K61" i="19" s="1"/>
  <c r="W61" i="22"/>
  <c r="J60" i="19"/>
  <c r="I75" i="18"/>
  <c r="I131" i="18" s="1"/>
  <c r="I44" i="18"/>
  <c r="H57" i="20"/>
  <c r="H59" i="20" s="1"/>
  <c r="H61" i="19"/>
  <c r="I24" i="20"/>
  <c r="I27" i="20" s="1"/>
  <c r="I55" i="20"/>
  <c r="I34" i="21"/>
  <c r="H72" i="18"/>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7" i="19" s="1"/>
  <c r="K64" i="19"/>
  <c r="J63" i="19"/>
  <c r="I72" i="18"/>
  <c r="H64" i="19"/>
  <c r="I63" i="19"/>
  <c r="I64" i="19"/>
  <c r="I62"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<sst xmlns="http://schemas.openxmlformats.org/spreadsheetml/2006/main" count="519" uniqueCount="454">
  <si>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</si>
  <si>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</si>
  <si>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</si>
  <si>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</si>
  <si>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</si>
  <si>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</si>
  <si>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</si>
  <si>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</si>
  <si>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</si>
  <si>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</si>
  <si>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</si>
  <si>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</si>
  <si>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</si>
  <si>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</si>
  <si>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</si>
  <si>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</si>
  <si>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</si>
  <si>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</si>
  <si>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</si>
  <si>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</si>
  <si>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</si>
  <si>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</si>
  <si>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</si>
  <si>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</si>
  <si>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</si>
  <si>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</si>
  <si>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</si>
  <si>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</si>
  <si>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</si>
  <si>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</si>
  <si>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</si>
  <si>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</si>
  <si>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</si>
  <si>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</si>
  <si>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</si>
  <si>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</si>
  <si>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</si>
  <si>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</si>
  <si>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</si>
  <si>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</si>
  <si>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</si>
  <si>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</si>
  <si>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</si>
  <si>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</si>
  <si>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</si>
  <si>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</si>
  <si>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</si>
  <si>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</si>
  <si>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</si>
  <si>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</si>
  <si>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</si>
  <si>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</si>
  <si>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</si>
  <si>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</si>
  <si>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</si>
  <si>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</si>
  <si>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</si>
  <si>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</si>
  <si>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</si>
  <si>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</si>
  <si>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</si>
  <si>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</si>
  <si>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</si>
  <si>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</si>
  <si>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</si>
  <si>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</si>
  <si>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</si>
  <si>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</si>
  <si>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</si>
  <si>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</si>
  <si>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</si>
  <si>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</si>
  <si>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</si>
  <si>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</si>
  <si>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</si>
  <si>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</si>
  <si>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</si>
  <si>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</si>
  <si>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</si>
  <si>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</si>
  <si>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</si>
  <si>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</si>
  <si>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</si>
  <si>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</si>
  <si>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</si>
  <si>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</si>
  <si>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</si>
  <si>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</si>
  <si>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</si>
  <si>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</si>
  <si>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</si>
  <si>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</si>
  <si>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</si>
  <si>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</si>
  <si>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</si>
  <si>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</si>
  <si>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</si>
  <si>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</si>
  <si>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</si>
  <si>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</si>
  <si>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</si>
  <si>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</si>
  <si>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</si>
  <si>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</si>
  <si>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</si>
  <si>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</si>
  <si>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</si>
  <si>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</si>
  <si>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</si>
  <si>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</si>
  <si>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</si>
  <si>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</si>
  <si>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</si>
  <si>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</si>
  <si>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</si>
  <si>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</si>
  <si>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</si>
  <si>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</si>
  <si>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</si>
  <si>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</si>
  <si>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</si>
  <si>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</si>
  <si>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</si>
  <si>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</si>
  <si>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</si>
  <si>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</si>
  <si>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</si>
  <si>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</si>
  <si>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</si>
  <si>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</si>
  <si>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</si>
  <si>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</si>
  <si>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</si>
  <si>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</si>
  <si>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</si>
  <si>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</si>
  <si>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</si>
  <si>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</si>
  <si>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</si>
  <si>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</si>
  <si>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</si>
  <si>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</si>
  <si>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</si>
  <si>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</si>
  <si>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</si>
  <si>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</si>
  <si>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</si>
  <si>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</si>
  <si>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</si>
  <si>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</si>
  <si>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</si>
  <si>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</si>
  <si>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</si>
  <si>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</si>
  <si>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</si>
  <si>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</si>
  <si>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</si>
  <si>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</si>
  <si>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</si>
  <si>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</si>
  <si>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</si>
  <si>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</si>
  <si>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</si>
  <si>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</si>
  <si>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</si>
  <si>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</si>
  <si>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</si>
  <si>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</si>
  <si>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</si>
  <si>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</si>
  <si>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</si>
  <si>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</si>
  <si>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</si>
  <si>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</si>
  <si>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</si>
  <si>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</si>
  <si>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</si>
  <si>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</si>
  <si>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</si>
  <si>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</si>
  <si>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</si>
  <si>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</si>
  <si>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</si>
  <si>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</si>
  <si>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</si>
  <si>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</si>
  <si>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</si>
  <si>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</si>
  <si>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</si>
  <si>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</si>
  <si>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</si>
  <si>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</si>
  <si>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</si>
  <si>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</si>
  <si>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</si>
  <si>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</si>
  <si>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</si>
  <si>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</si>
  <si>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</si>
  <si>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</si>
  <si>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</si>
  <si>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</si>
  <si>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</si>
  <si>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</si>
  <si>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</si>
  <si>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</si>
  <si>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</si>
  <si>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</si>
  <si>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</si>
  <si>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</si>
  <si>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</si>
  <si>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</si>
  <si>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</si>
  <si>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</si>
  <si>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</si>
  <si>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</si>
  <si>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</si>
  <si>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</si>
  <si>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</si>
  <si>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</si>
  <si>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</si>
  <si>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</si>
  <si>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</si>
  <si>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</si>
  <si>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</si>
  <si>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</si>
  <si>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</si>
  <si>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</si>
  <si>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</si>
  <si>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</si>
  <si>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</si>
  <si>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</si>
  <si>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</si>
  <si>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</si>
  <si>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</si>
  <si>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</si>
  <si>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</si>
  <si>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</si>
  <si>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</si>
  <si>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</si>
  <si>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</si>
  <si>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</si>
  <si>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</si>
  <si>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</si>
  <si>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</si>
  <si>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</si>
  <si>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</si>
  <si>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</si>
  <si>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</si>
  <si>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</si>
  <si>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</si>
  <si>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</si>
  <si>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</si>
  <si>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</si>
  <si>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</si>
  <si>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</si>
  <si>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</si>
  <si>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</si>
  <si>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</si>
  <si>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</si>
  <si>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</si>
  <si>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</si>
  <si>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</si>
  <si>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</si>
  <si>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</si>
  <si>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</si>
  <si>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</si>
  <si>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</si>
  <si>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</si>
  <si>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</si>
  <si>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</si>
  <si>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</si>
  <si>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</si>
  <si>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</si>
  <si>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</si>
  <si>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</si>
  <si>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</si>
  <si>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</si>
  <si>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</si>
  <si>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</si>
  <si>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</si>
  <si>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</si>
  <si>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</si>
  <si>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</si>
  <si>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</si>
  <si>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</si>
  <si>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</si>
  <si>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</si>
  <si>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</si>
  <si>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</si>
  <si>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</si>
  <si>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</si>
  <si>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</si>
  <si>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</si>
  <si>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</si>
  <si>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</si>
  <si>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</si>
  <si>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</si>
  <si>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</si>
  <si>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</si>
  <si>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</si>
  <si>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</si>
  <si>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</si>
  <si>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</si>
  <si>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</si>
  <si>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</si>
  <si>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</si>
  <si>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</si>
  <si>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</si>
  <si>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</si>
  <si>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</si>
  <si>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</si>
  <si>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</si>
  <si>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</si>
  <si>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</si>
  <si>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</si>
  <si>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</si>
  <si>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</si>
  <si>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</si>
  <si>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</si>
  <si>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</si>
  <si>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</si>
  <si>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</si>
  <si>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</si>
  <si>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</si>
  <si>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</si>
  <si>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</si>
  <si>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</si>
  <si>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</si>
  <si>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</si>
  <si>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</si>
  <si>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</si>
  <si>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</si>
  <si>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</si>
  <si>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</si>
  <si>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</si>
  <si>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</si>
  <si>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</si>
  <si>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</si>
  <si>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</si>
  <si>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</si>
  <si>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</si>
  <si>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</si>
  <si>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</si>
  <si>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</si>
  <si>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</si>
  <si>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</si>
  <si>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</si>
  <si>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</si>
  <si>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</si>
  <si>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</si>
  <si>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</si>
  <si>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</si>
  <si>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</si>
  <si>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</si>
  <si>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</si>
  <si>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</si>
  <si>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</si>
  <si>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</si>
  <si>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</si>
  <si>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</si>
  <si>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</si>
  <si>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</si>
  <si>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</si>
  <si>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</si>
  <si>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</si>
  <si>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</si>
  <si>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</si>
  <si>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</si>
  <si>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</si>
  <si>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</si>
  <si>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</si>
  <si>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</si>
  <si>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</si>
  <si>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</si>
  <si>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</si>
  <si>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</si>
  <si>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</si>
  <si>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</si>
  <si>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</si>
  <si>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</si>
  <si>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</si>
  <si>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</si>
  <si>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</si>
  <si>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</si>
  <si>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</si>
  <si>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</si>
  <si>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</si>
  <si>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</si>
  <si>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</si>
  <si>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</si>
  <si>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</si>
  <si>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</si>
  <si>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</si>
  <si>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</si>
  <si>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</si>
  <si>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</si>
  <si>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</si>
  <si>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</si>
  <si>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</si>
  <si>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</si>
  <si>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</si>
  <si>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</si>
  <si>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</si>
  <si>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</si>
  <si>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</si>
  <si>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</si>
  <si>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</si>
  <si>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</si>
  <si>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</si>
  <si>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</si>
  <si>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</si>
  <si>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</si>
  <si>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</si>
  <si>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</si>
  <si>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</si>
  <si>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</si>
  <si>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</si>
  <si>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</si>
  <si>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</si>
  <si>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</si>
  <si>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</si>
  <si>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</si>
  <si>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</si>
  <si>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</si>
  <si>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</si>
  <si>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</si>
  <si>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</si>
  <si>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</si>
  <si>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</si>
  <si>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</si>
  <si>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</si>
  <si>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</si>
  <si>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</si>
  <si>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</si>
  <si>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30.06.2020</t>
  </si>
  <si>
    <t>Obveznik: LUKA RIJEKA d.d.</t>
  </si>
  <si>
    <t>01.01.2020.</t>
  </si>
  <si>
    <t>30.06.2020.</t>
  </si>
  <si>
    <t>03330494</t>
  </si>
  <si>
    <t>HR</t>
  </si>
  <si>
    <t>040141664</t>
  </si>
  <si>
    <t>92590920313</t>
  </si>
  <si>
    <t>1333</t>
  </si>
  <si>
    <t>74780000FOFHSC596W39</t>
  </si>
  <si>
    <t>LUKA RIJEKA d.d.</t>
  </si>
  <si>
    <t>RIJEKA</t>
  </si>
  <si>
    <t>Riva 1</t>
  </si>
  <si>
    <t>uprava@lukarijeka.hr</t>
  </si>
  <si>
    <t>www.lukarijeka.hr</t>
  </si>
  <si>
    <t>Gordana Fućak</t>
  </si>
  <si>
    <t>051/496-629</t>
  </si>
  <si>
    <t>financije@lukarijeka.hr</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</si>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</sst>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437</v>
      </c>
      <c r="F4" s="181"/>
      <c r="G4" s="77" t="s">
        <v>0</v>
      </c>
      <c r="H4" s="180" t="s">
        <v>438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t="s">
        <v>439</v>
      </c>
      <c r="D11" s="164"/>
      <c r="E11" s="91"/>
      <c r="F11" s="129" t="s">
        <v>418</v>
      </c>
      <c r="G11" s="167"/>
      <c r="H11" s="145" t="s">
        <v>440</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441</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442</v>
      </c>
      <c r="D15" s="164"/>
      <c r="E15" s="168"/>
      <c r="F15" s="159"/>
      <c r="G15" s="97" t="s">
        <v>419</v>
      </c>
      <c r="H15" s="145" t="s">
        <v>444</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443</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445</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51000</v>
      </c>
      <c r="D21" s="146"/>
      <c r="E21" s="135"/>
      <c r="F21" s="135"/>
      <c r="G21" s="136" t="s">
        <v>446</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447</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448</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449</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638</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422</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428</v>
      </c>
      <c r="D50" s="146"/>
      <c r="E50" s="147" t="s">
        <v>429</v>
      </c>
      <c r="F50" s="148"/>
      <c r="G50" s="136"/>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450</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451</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95" zoomScaleNormal="100" zoomScaleSheetLayoutView="100" workbookViewId="0">
      <selection activeCell="H132" sqref="H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435</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436</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766848598</v>
      </c>
      <c r="I9" s="34">
        <f>I10+I17+I27+I38+I43</f>
        <v>758341585</v>
      </c>
    </row>
    <row r="10" spans="1:9" ht="12.75" customHeight="1" x14ac:dyDescent="0.2">
      <c r="A10" s="190" t="s">
        <v>5</v>
      </c>
      <c r="B10" s="190"/>
      <c r="C10" s="190"/>
      <c r="D10" s="190"/>
      <c r="E10" s="190"/>
      <c r="F10" s="190"/>
      <c r="G10" s="16">
        <v>3</v>
      </c>
      <c r="H10" s="34">
        <f>H11+H12+H13+H14+H15+H16</f>
        <v>186487697</v>
      </c>
      <c r="I10" s="34">
        <f>I11+I12+I13+I14+I15+I16</f>
        <v>182365854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186487697</v>
      </c>
      <c r="I12" s="33">
        <v>182365854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556650963</v>
      </c>
      <c r="I17" s="34">
        <f>I18+I19+I20+I21+I22+I23+I24+I25+I26</f>
        <v>552265793</v>
      </c>
    </row>
    <row r="18" spans="1:9" ht="12.75" customHeight="1" x14ac:dyDescent="0.2">
      <c r="A18" s="186" t="s">
        <v>13</v>
      </c>
      <c r="B18" s="186"/>
      <c r="C18" s="186"/>
      <c r="D18" s="186"/>
      <c r="E18" s="186"/>
      <c r="F18" s="186"/>
      <c r="G18" s="15">
        <v>11</v>
      </c>
      <c r="H18" s="33">
        <v>214283420</v>
      </c>
      <c r="I18" s="33">
        <v>213462147</v>
      </c>
    </row>
    <row r="19" spans="1:9" ht="12.75" customHeight="1" x14ac:dyDescent="0.2">
      <c r="A19" s="186" t="s">
        <v>14</v>
      </c>
      <c r="B19" s="186"/>
      <c r="C19" s="186"/>
      <c r="D19" s="186"/>
      <c r="E19" s="186"/>
      <c r="F19" s="186"/>
      <c r="G19" s="15">
        <v>12</v>
      </c>
      <c r="H19" s="33">
        <v>321794959</v>
      </c>
      <c r="I19" s="33">
        <v>317246479</v>
      </c>
    </row>
    <row r="20" spans="1:9" ht="12.75" customHeight="1" x14ac:dyDescent="0.2">
      <c r="A20" s="186" t="s">
        <v>15</v>
      </c>
      <c r="B20" s="186"/>
      <c r="C20" s="186"/>
      <c r="D20" s="186"/>
      <c r="E20" s="186"/>
      <c r="F20" s="186"/>
      <c r="G20" s="15">
        <v>13</v>
      </c>
      <c r="H20" s="33">
        <v>1926599</v>
      </c>
      <c r="I20" s="33">
        <v>1733553</v>
      </c>
    </row>
    <row r="21" spans="1:9" ht="12.75" customHeight="1" x14ac:dyDescent="0.2">
      <c r="A21" s="186" t="s">
        <v>16</v>
      </c>
      <c r="B21" s="186"/>
      <c r="C21" s="186"/>
      <c r="D21" s="186"/>
      <c r="E21" s="186"/>
      <c r="F21" s="186"/>
      <c r="G21" s="15">
        <v>14</v>
      </c>
      <c r="H21" s="33">
        <v>12616275</v>
      </c>
      <c r="I21" s="33">
        <v>13803134</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22769</v>
      </c>
    </row>
    <row r="24" spans="1:9" ht="12.75" customHeight="1" x14ac:dyDescent="0.2">
      <c r="A24" s="186" t="s">
        <v>19</v>
      </c>
      <c r="B24" s="186"/>
      <c r="C24" s="186"/>
      <c r="D24" s="186"/>
      <c r="E24" s="186"/>
      <c r="F24" s="186"/>
      <c r="G24" s="15">
        <v>17</v>
      </c>
      <c r="H24" s="33">
        <v>0</v>
      </c>
      <c r="I24" s="33">
        <v>26008</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5703974</v>
      </c>
      <c r="I26" s="33">
        <v>5645967</v>
      </c>
    </row>
    <row r="27" spans="1:9" ht="12.75" customHeight="1" x14ac:dyDescent="0.2">
      <c r="A27" s="190" t="s">
        <v>22</v>
      </c>
      <c r="B27" s="190"/>
      <c r="C27" s="190"/>
      <c r="D27" s="190"/>
      <c r="E27" s="190"/>
      <c r="F27" s="190"/>
      <c r="G27" s="16">
        <v>20</v>
      </c>
      <c r="H27" s="34">
        <f>SUM(H28:H37)</f>
        <v>12004368</v>
      </c>
      <c r="I27" s="34">
        <f>SUM(I28:I37)</f>
        <v>12004368</v>
      </c>
    </row>
    <row r="28" spans="1:9" ht="12.75" customHeight="1" x14ac:dyDescent="0.2">
      <c r="A28" s="186" t="s">
        <v>23</v>
      </c>
      <c r="B28" s="186"/>
      <c r="C28" s="186"/>
      <c r="D28" s="186"/>
      <c r="E28" s="186"/>
      <c r="F28" s="186"/>
      <c r="G28" s="15">
        <v>21</v>
      </c>
      <c r="H28" s="33">
        <v>40000</v>
      </c>
      <c r="I28" s="33">
        <v>40000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11820810</v>
      </c>
      <c r="I31" s="33">
        <v>11820810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143558</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2098233</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2098233</v>
      </c>
      <c r="I41" s="33">
        <v>2098233</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9607337</v>
      </c>
      <c r="I43" s="33">
        <v>9607337</v>
      </c>
    </row>
    <row r="44" spans="1:9" ht="12.75" customHeight="1" x14ac:dyDescent="0.2">
      <c r="A44" s="188" t="s">
        <v>382</v>
      </c>
      <c r="B44" s="188"/>
      <c r="C44" s="188"/>
      <c r="D44" s="188"/>
      <c r="E44" s="188"/>
      <c r="F44" s="188"/>
      <c r="G44" s="16">
        <v>37</v>
      </c>
      <c r="H44" s="34">
        <f>H45+H53+H60+H70</f>
        <v>77585226</v>
      </c>
      <c r="I44" s="34">
        <f>I45+I53+I60+I70</f>
        <v>75123239</v>
      </c>
    </row>
    <row r="45" spans="1:9" ht="12.75" customHeight="1" x14ac:dyDescent="0.2">
      <c r="A45" s="190" t="s">
        <v>39</v>
      </c>
      <c r="B45" s="190"/>
      <c r="C45" s="190"/>
      <c r="D45" s="190"/>
      <c r="E45" s="190"/>
      <c r="F45" s="190"/>
      <c r="G45" s="16">
        <v>38</v>
      </c>
      <c r="H45" s="34">
        <f>SUM(H46:H52)</f>
        <v>1668009</v>
      </c>
      <c r="I45" s="34">
        <f>SUM(I46:I52)</f>
        <v>1591164</v>
      </c>
    </row>
    <row r="46" spans="1:9" ht="12.75" customHeight="1" x14ac:dyDescent="0.2">
      <c r="A46" s="186" t="s">
        <v>40</v>
      </c>
      <c r="B46" s="186"/>
      <c r="C46" s="186"/>
      <c r="D46" s="186"/>
      <c r="E46" s="186"/>
      <c r="F46" s="186"/>
      <c r="G46" s="15">
        <v>39</v>
      </c>
      <c r="H46" s="33">
        <v>1668009</v>
      </c>
      <c r="I46" s="33">
        <v>1591164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28821598</v>
      </c>
      <c r="I53" s="34">
        <f>SUM(I54:I59)</f>
        <v>30219494</v>
      </c>
    </row>
    <row r="54" spans="1:9" ht="12.75" customHeight="1" x14ac:dyDescent="0.2">
      <c r="A54" s="186" t="s">
        <v>48</v>
      </c>
      <c r="B54" s="186"/>
      <c r="C54" s="186"/>
      <c r="D54" s="186"/>
      <c r="E54" s="186"/>
      <c r="F54" s="186"/>
      <c r="G54" s="15">
        <v>47</v>
      </c>
      <c r="H54" s="33">
        <v>602946</v>
      </c>
      <c r="I54" s="33">
        <v>508600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27061978</v>
      </c>
      <c r="I56" s="33">
        <v>28320441</v>
      </c>
    </row>
    <row r="57" spans="1:9" ht="12.75" customHeight="1" x14ac:dyDescent="0.2">
      <c r="A57" s="186" t="s">
        <v>51</v>
      </c>
      <c r="B57" s="186"/>
      <c r="C57" s="186"/>
      <c r="D57" s="186"/>
      <c r="E57" s="186"/>
      <c r="F57" s="186"/>
      <c r="G57" s="15">
        <v>50</v>
      </c>
      <c r="H57" s="33">
        <v>4978</v>
      </c>
      <c r="I57" s="33">
        <v>2727</v>
      </c>
    </row>
    <row r="58" spans="1:9" ht="12.75" customHeight="1" x14ac:dyDescent="0.2">
      <c r="A58" s="186" t="s">
        <v>52</v>
      </c>
      <c r="B58" s="186"/>
      <c r="C58" s="186"/>
      <c r="D58" s="186"/>
      <c r="E58" s="186"/>
      <c r="F58" s="186"/>
      <c r="G58" s="15">
        <v>51</v>
      </c>
      <c r="H58" s="33">
        <v>663171</v>
      </c>
      <c r="I58" s="33">
        <v>1039059</v>
      </c>
    </row>
    <row r="59" spans="1:9" ht="12.75" customHeight="1" x14ac:dyDescent="0.2">
      <c r="A59" s="186" t="s">
        <v>53</v>
      </c>
      <c r="B59" s="186"/>
      <c r="C59" s="186"/>
      <c r="D59" s="186"/>
      <c r="E59" s="186"/>
      <c r="F59" s="186"/>
      <c r="G59" s="15">
        <v>52</v>
      </c>
      <c r="H59" s="33">
        <v>488525</v>
      </c>
      <c r="I59" s="33">
        <v>348667</v>
      </c>
    </row>
    <row r="60" spans="1:9" ht="12.75" customHeight="1" x14ac:dyDescent="0.2">
      <c r="A60" s="190" t="s">
        <v>54</v>
      </c>
      <c r="B60" s="190"/>
      <c r="C60" s="190"/>
      <c r="D60" s="190"/>
      <c r="E60" s="190"/>
      <c r="F60" s="190"/>
      <c r="G60" s="16">
        <v>53</v>
      </c>
      <c r="H60" s="34">
        <f>SUM(H61:H69)</f>
        <v>17598943</v>
      </c>
      <c r="I60" s="34">
        <f>SUM(I61:I69)</f>
        <v>16017470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17598943</v>
      </c>
      <c r="I68" s="33">
        <v>16017470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29496676</v>
      </c>
      <c r="I70" s="33">
        <v>27295111</v>
      </c>
    </row>
    <row r="71" spans="1:9" ht="12.75" customHeight="1" x14ac:dyDescent="0.2">
      <c r="A71" s="187" t="s">
        <v>58</v>
      </c>
      <c r="B71" s="187"/>
      <c r="C71" s="187"/>
      <c r="D71" s="187"/>
      <c r="E71" s="187"/>
      <c r="F71" s="187"/>
      <c r="G71" s="15">
        <v>64</v>
      </c>
      <c r="H71" s="33">
        <v>722572</v>
      </c>
      <c r="I71" s="33">
        <v>1207171</v>
      </c>
    </row>
    <row r="72" spans="1:9" ht="12.75" customHeight="1" x14ac:dyDescent="0.2">
      <c r="A72" s="188" t="s">
        <v>383</v>
      </c>
      <c r="B72" s="188"/>
      <c r="C72" s="188"/>
      <c r="D72" s="188"/>
      <c r="E72" s="188"/>
      <c r="F72" s="188"/>
      <c r="G72" s="16">
        <v>65</v>
      </c>
      <c r="H72" s="34">
        <f>H8+H9+H44+H71</f>
        <v>845156396</v>
      </c>
      <c r="I72" s="34">
        <f>I8+I9+I44+I71</f>
        <v>834671995</v>
      </c>
    </row>
    <row r="73" spans="1:9" ht="12.75" customHeight="1" x14ac:dyDescent="0.2">
      <c r="A73" s="187" t="s">
        <v>59</v>
      </c>
      <c r="B73" s="187"/>
      <c r="C73" s="187"/>
      <c r="D73" s="187"/>
      <c r="E73" s="187"/>
      <c r="F73" s="187"/>
      <c r="G73" s="15">
        <v>66</v>
      </c>
      <c r="H73" s="33">
        <v>804016</v>
      </c>
      <c r="I73" s="33">
        <v>804016</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294297150</v>
      </c>
      <c r="I75" s="34">
        <f>I76+I77+I78+I84+I85+I89+I92+I95</f>
        <v>279547055</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90" t="s">
        <v>63</v>
      </c>
      <c r="B78" s="190"/>
      <c r="C78" s="190"/>
      <c r="D78" s="190"/>
      <c r="E78" s="190"/>
      <c r="F78" s="190"/>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34054579</v>
      </c>
      <c r="I84" s="120">
        <v>34119678</v>
      </c>
    </row>
    <row r="85" spans="1:9" ht="12.75" customHeight="1" x14ac:dyDescent="0.2">
      <c r="A85" s="190" t="s">
        <v>70</v>
      </c>
      <c r="B85" s="190"/>
      <c r="C85" s="190"/>
      <c r="D85" s="190"/>
      <c r="E85" s="190"/>
      <c r="F85" s="190"/>
      <c r="G85" s="16">
        <v>77</v>
      </c>
      <c r="H85" s="34">
        <f>H86+H87+H88</f>
        <v>65099</v>
      </c>
      <c r="I85" s="34">
        <f>I86+I87+I88</f>
        <v>0</v>
      </c>
    </row>
    <row r="86" spans="1:9" ht="12.75" customHeight="1" x14ac:dyDescent="0.2">
      <c r="A86" s="186" t="s">
        <v>71</v>
      </c>
      <c r="B86" s="186"/>
      <c r="C86" s="186"/>
      <c r="D86" s="186"/>
      <c r="E86" s="186"/>
      <c r="F86" s="186"/>
      <c r="G86" s="15">
        <v>78</v>
      </c>
      <c r="H86" s="33">
        <v>65099</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-286822934</v>
      </c>
      <c r="I89" s="34">
        <f>I90-I91</f>
        <v>-317665356</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286822934</v>
      </c>
      <c r="I91" s="33">
        <v>317665356</v>
      </c>
    </row>
    <row r="92" spans="1:9" ht="12.75" customHeight="1" x14ac:dyDescent="0.2">
      <c r="A92" s="190" t="s">
        <v>77</v>
      </c>
      <c r="B92" s="190"/>
      <c r="C92" s="190"/>
      <c r="D92" s="190"/>
      <c r="E92" s="190"/>
      <c r="F92" s="190"/>
      <c r="G92" s="16">
        <v>84</v>
      </c>
      <c r="H92" s="34">
        <f>H93-H94</f>
        <v>-30842422</v>
      </c>
      <c r="I92" s="34">
        <f>I93-I94</f>
        <v>-14750095</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30842422</v>
      </c>
      <c r="I94" s="33">
        <v>14750095</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6972160</v>
      </c>
      <c r="I96" s="34">
        <f>SUM(I97:I102)</f>
        <v>6972160</v>
      </c>
    </row>
    <row r="97" spans="1:9" ht="12.75" customHeight="1" x14ac:dyDescent="0.2">
      <c r="A97" s="186" t="s">
        <v>81</v>
      </c>
      <c r="B97" s="186"/>
      <c r="C97" s="186"/>
      <c r="D97" s="186"/>
      <c r="E97" s="186"/>
      <c r="F97" s="186"/>
      <c r="G97" s="15">
        <v>89</v>
      </c>
      <c r="H97" s="33">
        <v>2364376</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4607784</v>
      </c>
      <c r="I102" s="33">
        <v>4607784</v>
      </c>
    </row>
    <row r="103" spans="1:9" ht="12.75" customHeight="1" x14ac:dyDescent="0.2">
      <c r="A103" s="188" t="s">
        <v>386</v>
      </c>
      <c r="B103" s="188"/>
      <c r="C103" s="188"/>
      <c r="D103" s="188"/>
      <c r="E103" s="188"/>
      <c r="F103" s="188"/>
      <c r="G103" s="16">
        <v>95</v>
      </c>
      <c r="H103" s="34">
        <f>SUM(H104:H114)</f>
        <v>321645389</v>
      </c>
      <c r="I103" s="34">
        <f>SUM(I104:I114)</f>
        <v>317974641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67615702</v>
      </c>
      <c r="I109" s="33">
        <v>65786387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1841433</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244703203</v>
      </c>
      <c r="I113" s="33">
        <v>244703203</v>
      </c>
    </row>
    <row r="114" spans="1:9" ht="12.75" customHeight="1" x14ac:dyDescent="0.2">
      <c r="A114" s="186" t="s">
        <v>97</v>
      </c>
      <c r="B114" s="186"/>
      <c r="C114" s="186"/>
      <c r="D114" s="186"/>
      <c r="E114" s="186"/>
      <c r="F114" s="186"/>
      <c r="G114" s="15">
        <v>106</v>
      </c>
      <c r="H114" s="33">
        <v>7485051</v>
      </c>
      <c r="I114" s="33">
        <v>7485051</v>
      </c>
    </row>
    <row r="115" spans="1:9" ht="12.75" customHeight="1" x14ac:dyDescent="0.2">
      <c r="A115" s="188" t="s">
        <v>387</v>
      </c>
      <c r="B115" s="188"/>
      <c r="C115" s="188"/>
      <c r="D115" s="188"/>
      <c r="E115" s="188"/>
      <c r="F115" s="188"/>
      <c r="G115" s="16">
        <v>107</v>
      </c>
      <c r="H115" s="34">
        <f>SUM(H116:H129)</f>
        <v>199080957</v>
      </c>
      <c r="I115" s="34">
        <f>SUM(I116:I129)</f>
        <v>209615484</v>
      </c>
    </row>
    <row r="116" spans="1:9" ht="12.75" customHeight="1" x14ac:dyDescent="0.2">
      <c r="A116" s="186" t="s">
        <v>87</v>
      </c>
      <c r="B116" s="186"/>
      <c r="C116" s="186"/>
      <c r="D116" s="186"/>
      <c r="E116" s="186"/>
      <c r="F116" s="186"/>
      <c r="G116" s="15">
        <v>108</v>
      </c>
      <c r="H116" s="33">
        <v>891552</v>
      </c>
      <c r="I116" s="33">
        <v>1181790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3634235</v>
      </c>
      <c r="I120" s="33">
        <v>3719750</v>
      </c>
    </row>
    <row r="121" spans="1:9" ht="12.75" customHeight="1" x14ac:dyDescent="0.2">
      <c r="A121" s="186" t="s">
        <v>92</v>
      </c>
      <c r="B121" s="186"/>
      <c r="C121" s="186"/>
      <c r="D121" s="186"/>
      <c r="E121" s="186"/>
      <c r="F121" s="186"/>
      <c r="G121" s="15">
        <v>113</v>
      </c>
      <c r="H121" s="33">
        <v>9014018</v>
      </c>
      <c r="I121" s="33">
        <v>9511632</v>
      </c>
    </row>
    <row r="122" spans="1:9" ht="12.75" customHeight="1" x14ac:dyDescent="0.2">
      <c r="A122" s="186" t="s">
        <v>93</v>
      </c>
      <c r="B122" s="186"/>
      <c r="C122" s="186"/>
      <c r="D122" s="186"/>
      <c r="E122" s="186"/>
      <c r="F122" s="186"/>
      <c r="G122" s="15">
        <v>114</v>
      </c>
      <c r="H122" s="33">
        <v>0</v>
      </c>
      <c r="I122" s="33">
        <v>788429</v>
      </c>
    </row>
    <row r="123" spans="1:9" ht="12.75" customHeight="1" x14ac:dyDescent="0.2">
      <c r="A123" s="186" t="s">
        <v>94</v>
      </c>
      <c r="B123" s="186"/>
      <c r="C123" s="186"/>
      <c r="D123" s="186"/>
      <c r="E123" s="186"/>
      <c r="F123" s="186"/>
      <c r="G123" s="15">
        <v>115</v>
      </c>
      <c r="H123" s="33">
        <v>12319996</v>
      </c>
      <c r="I123" s="33">
        <v>13692339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3486240</v>
      </c>
      <c r="I125" s="33">
        <v>3537986</v>
      </c>
    </row>
    <row r="126" spans="1:9" x14ac:dyDescent="0.2">
      <c r="A126" s="186" t="s">
        <v>99</v>
      </c>
      <c r="B126" s="186"/>
      <c r="C126" s="186"/>
      <c r="D126" s="186"/>
      <c r="E126" s="186"/>
      <c r="F126" s="186"/>
      <c r="G126" s="15">
        <v>118</v>
      </c>
      <c r="H126" s="33">
        <v>3233490</v>
      </c>
      <c r="I126" s="33">
        <v>4569246</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166501426</v>
      </c>
      <c r="I129" s="33">
        <v>172614312</v>
      </c>
    </row>
    <row r="130" spans="1:9" ht="22.15" customHeight="1" x14ac:dyDescent="0.2">
      <c r="A130" s="187" t="s">
        <v>103</v>
      </c>
      <c r="B130" s="187"/>
      <c r="C130" s="187"/>
      <c r="D130" s="187"/>
      <c r="E130" s="187"/>
      <c r="F130" s="187"/>
      <c r="G130" s="15">
        <v>122</v>
      </c>
      <c r="H130" s="33">
        <v>23160740</v>
      </c>
      <c r="I130" s="33">
        <v>20562655</v>
      </c>
    </row>
    <row r="131" spans="1:9" x14ac:dyDescent="0.2">
      <c r="A131" s="188" t="s">
        <v>388</v>
      </c>
      <c r="B131" s="188"/>
      <c r="C131" s="188"/>
      <c r="D131" s="188"/>
      <c r="E131" s="188"/>
      <c r="F131" s="188"/>
      <c r="G131" s="16">
        <v>123</v>
      </c>
      <c r="H131" s="34">
        <f>H75+H96+H103+H115+H130</f>
        <v>845156396</v>
      </c>
      <c r="I131" s="34">
        <f>I75+I96+I103+I115+I130</f>
        <v>834671995</v>
      </c>
    </row>
    <row r="132" spans="1:9" x14ac:dyDescent="0.2">
      <c r="A132" s="187" t="s">
        <v>104</v>
      </c>
      <c r="B132" s="187"/>
      <c r="C132" s="187"/>
      <c r="D132" s="187"/>
      <c r="E132" s="187"/>
      <c r="F132" s="187"/>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K105" sqref="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453</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436</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78755725</v>
      </c>
      <c r="I8" s="37">
        <f>SUM(I9:I13)</f>
        <v>40167647</v>
      </c>
      <c r="J8" s="37">
        <f>SUM(J9:J13)</f>
        <v>74348803</v>
      </c>
      <c r="K8" s="37">
        <f>SUM(K9:K13)</f>
        <v>38567450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72074590</v>
      </c>
      <c r="I10" s="33">
        <v>37298261</v>
      </c>
      <c r="J10" s="33">
        <v>65443645</v>
      </c>
      <c r="K10" s="33">
        <v>33933975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41945</v>
      </c>
      <c r="I12" s="33">
        <v>21865</v>
      </c>
      <c r="J12" s="33">
        <v>44411</v>
      </c>
      <c r="K12" s="33">
        <v>24200</v>
      </c>
    </row>
    <row r="13" spans="1:11" x14ac:dyDescent="0.2">
      <c r="A13" s="186" t="s">
        <v>125</v>
      </c>
      <c r="B13" s="186"/>
      <c r="C13" s="186"/>
      <c r="D13" s="186"/>
      <c r="E13" s="186"/>
      <c r="F13" s="186"/>
      <c r="G13" s="15">
        <v>130</v>
      </c>
      <c r="H13" s="33">
        <v>6639190</v>
      </c>
      <c r="I13" s="33">
        <v>2847521</v>
      </c>
      <c r="J13" s="33">
        <v>8860747</v>
      </c>
      <c r="K13" s="33">
        <v>4609275</v>
      </c>
    </row>
    <row r="14" spans="1:11" x14ac:dyDescent="0.2">
      <c r="A14" s="214" t="s">
        <v>126</v>
      </c>
      <c r="B14" s="214"/>
      <c r="C14" s="214"/>
      <c r="D14" s="214"/>
      <c r="E14" s="214"/>
      <c r="F14" s="214"/>
      <c r="G14" s="20">
        <v>131</v>
      </c>
      <c r="H14" s="37">
        <f>H15+H16+H20+H24+H25+H26+H29+H36</f>
        <v>84288669</v>
      </c>
      <c r="I14" s="37">
        <f>I15+I16+I20+I24+I25+I26+I29+I36</f>
        <v>43099154</v>
      </c>
      <c r="J14" s="37">
        <f>J15+J16+J20+J24+J25+J26+J29+J36</f>
        <v>78084515</v>
      </c>
      <c r="K14" s="37">
        <f>K15+K16+K20+K24+K25+K26+K29+K36</f>
        <v>38854730</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26696569</v>
      </c>
      <c r="I16" s="37">
        <f>SUM(I17:I19)</f>
        <v>12751623</v>
      </c>
      <c r="J16" s="37">
        <f>SUM(J17:J19)</f>
        <v>24112983</v>
      </c>
      <c r="K16" s="37">
        <f>SUM(K17:K19)</f>
        <v>11774879</v>
      </c>
    </row>
    <row r="17" spans="1:11" x14ac:dyDescent="0.2">
      <c r="A17" s="216" t="s">
        <v>128</v>
      </c>
      <c r="B17" s="216"/>
      <c r="C17" s="216"/>
      <c r="D17" s="216"/>
      <c r="E17" s="216"/>
      <c r="F17" s="216"/>
      <c r="G17" s="15">
        <v>134</v>
      </c>
      <c r="H17" s="33">
        <v>8610198</v>
      </c>
      <c r="I17" s="33">
        <v>3701560</v>
      </c>
      <c r="J17" s="33">
        <v>8066014</v>
      </c>
      <c r="K17" s="33">
        <v>3600199</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18086371</v>
      </c>
      <c r="I19" s="33">
        <v>9050063</v>
      </c>
      <c r="J19" s="33">
        <v>16046969</v>
      </c>
      <c r="K19" s="33">
        <v>8174680</v>
      </c>
    </row>
    <row r="20" spans="1:11" x14ac:dyDescent="0.2">
      <c r="A20" s="215" t="s">
        <v>131</v>
      </c>
      <c r="B20" s="215"/>
      <c r="C20" s="215"/>
      <c r="D20" s="215"/>
      <c r="E20" s="215"/>
      <c r="F20" s="215"/>
      <c r="G20" s="20">
        <v>137</v>
      </c>
      <c r="H20" s="37">
        <f>SUM(H21:H23)</f>
        <v>31887545</v>
      </c>
      <c r="I20" s="37">
        <f>SUM(I21:I23)</f>
        <v>16489241</v>
      </c>
      <c r="J20" s="37">
        <f>SUM(J21:J23)</f>
        <v>32610964</v>
      </c>
      <c r="K20" s="37">
        <f>SUM(K21:K23)</f>
        <v>16124443</v>
      </c>
    </row>
    <row r="21" spans="1:11" x14ac:dyDescent="0.2">
      <c r="A21" s="216" t="s">
        <v>109</v>
      </c>
      <c r="B21" s="216"/>
      <c r="C21" s="216"/>
      <c r="D21" s="216"/>
      <c r="E21" s="216"/>
      <c r="F21" s="216"/>
      <c r="G21" s="15">
        <v>138</v>
      </c>
      <c r="H21" s="33">
        <v>19902854</v>
      </c>
      <c r="I21" s="33">
        <v>10248483</v>
      </c>
      <c r="J21" s="33">
        <v>20660096</v>
      </c>
      <c r="K21" s="33">
        <v>10248646</v>
      </c>
    </row>
    <row r="22" spans="1:11" x14ac:dyDescent="0.2">
      <c r="A22" s="216" t="s">
        <v>110</v>
      </c>
      <c r="B22" s="216"/>
      <c r="C22" s="216"/>
      <c r="D22" s="216"/>
      <c r="E22" s="216"/>
      <c r="F22" s="216"/>
      <c r="G22" s="15">
        <v>139</v>
      </c>
      <c r="H22" s="33">
        <v>7467943</v>
      </c>
      <c r="I22" s="33">
        <v>3905026</v>
      </c>
      <c r="J22" s="33">
        <v>7330174</v>
      </c>
      <c r="K22" s="33">
        <v>3590779</v>
      </c>
    </row>
    <row r="23" spans="1:11" x14ac:dyDescent="0.2">
      <c r="A23" s="216" t="s">
        <v>111</v>
      </c>
      <c r="B23" s="216"/>
      <c r="C23" s="216"/>
      <c r="D23" s="216"/>
      <c r="E23" s="216"/>
      <c r="F23" s="216"/>
      <c r="G23" s="15">
        <v>140</v>
      </c>
      <c r="H23" s="33">
        <v>4516748</v>
      </c>
      <c r="I23" s="33">
        <v>2335732</v>
      </c>
      <c r="J23" s="33">
        <v>4620694</v>
      </c>
      <c r="K23" s="33">
        <v>2285018</v>
      </c>
    </row>
    <row r="24" spans="1:11" x14ac:dyDescent="0.2">
      <c r="A24" s="186" t="s">
        <v>112</v>
      </c>
      <c r="B24" s="186"/>
      <c r="C24" s="186"/>
      <c r="D24" s="186"/>
      <c r="E24" s="186"/>
      <c r="F24" s="186"/>
      <c r="G24" s="15">
        <v>141</v>
      </c>
      <c r="H24" s="33">
        <v>12639114</v>
      </c>
      <c r="I24" s="33">
        <v>6856262</v>
      </c>
      <c r="J24" s="33">
        <v>10319362</v>
      </c>
      <c r="K24" s="33">
        <v>5159738</v>
      </c>
    </row>
    <row r="25" spans="1:11" x14ac:dyDescent="0.2">
      <c r="A25" s="186" t="s">
        <v>113</v>
      </c>
      <c r="B25" s="186"/>
      <c r="C25" s="186"/>
      <c r="D25" s="186"/>
      <c r="E25" s="186"/>
      <c r="F25" s="186"/>
      <c r="G25" s="15">
        <v>142</v>
      </c>
      <c r="H25" s="33">
        <v>11316614</v>
      </c>
      <c r="I25" s="33">
        <v>5821200</v>
      </c>
      <c r="J25" s="33">
        <v>10580023</v>
      </c>
      <c r="K25" s="33">
        <v>5485031</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978995</v>
      </c>
      <c r="I29" s="37">
        <f>SUM(I30:I35)</f>
        <v>978995</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978995</v>
      </c>
      <c r="I32" s="33">
        <v>978995</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769832</v>
      </c>
      <c r="I36" s="33">
        <v>201833</v>
      </c>
      <c r="J36" s="33">
        <v>461183</v>
      </c>
      <c r="K36" s="33">
        <v>310639</v>
      </c>
    </row>
    <row r="37" spans="1:11" x14ac:dyDescent="0.2">
      <c r="A37" s="214" t="s">
        <v>142</v>
      </c>
      <c r="B37" s="214"/>
      <c r="C37" s="214"/>
      <c r="D37" s="214"/>
      <c r="E37" s="214"/>
      <c r="F37" s="214"/>
      <c r="G37" s="20">
        <v>154</v>
      </c>
      <c r="H37" s="37">
        <f>SUM(H38:H47)</f>
        <v>4086112</v>
      </c>
      <c r="I37" s="37">
        <f>SUM(I38:I47)</f>
        <v>3861738</v>
      </c>
      <c r="J37" s="37">
        <f>SUM(J38:J47)</f>
        <v>889354</v>
      </c>
      <c r="K37" s="37">
        <f>SUM(K38:K47)</f>
        <v>629132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3276192</v>
      </c>
      <c r="I39" s="33">
        <v>3276192</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809920</v>
      </c>
      <c r="I45" s="33">
        <v>585546</v>
      </c>
      <c r="J45" s="33">
        <v>889354</v>
      </c>
      <c r="K45" s="33">
        <v>629132</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1985373</v>
      </c>
      <c r="I48" s="37">
        <f>SUM(I49:I55)</f>
        <v>1015285</v>
      </c>
      <c r="J48" s="37">
        <f>SUM(J49:J55)</f>
        <v>11903737</v>
      </c>
      <c r="K48" s="37">
        <f>SUM(K49:K55)</f>
        <v>5415385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0</v>
      </c>
      <c r="I51" s="33">
        <v>0</v>
      </c>
      <c r="J51" s="33">
        <v>0</v>
      </c>
      <c r="K51" s="33">
        <v>0</v>
      </c>
    </row>
    <row r="52" spans="1:11" x14ac:dyDescent="0.2">
      <c r="A52" s="210" t="s">
        <v>157</v>
      </c>
      <c r="B52" s="210"/>
      <c r="C52" s="210"/>
      <c r="D52" s="210"/>
      <c r="E52" s="210"/>
      <c r="F52" s="210"/>
      <c r="G52" s="15">
        <v>169</v>
      </c>
      <c r="H52" s="33">
        <v>1371762</v>
      </c>
      <c r="I52" s="33">
        <v>708479</v>
      </c>
      <c r="J52" s="33">
        <v>2807470</v>
      </c>
      <c r="K52" s="33">
        <v>841651</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613611</v>
      </c>
      <c r="I55" s="33">
        <v>306806</v>
      </c>
      <c r="J55" s="33">
        <v>9096267</v>
      </c>
      <c r="K55" s="33">
        <v>4573734</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82841837</v>
      </c>
      <c r="I60" s="37">
        <f t="shared" ref="I60:K60" si="0">I8+I37+I56+I57</f>
        <v>44029385</v>
      </c>
      <c r="J60" s="37">
        <f t="shared" si="0"/>
        <v>75238157</v>
      </c>
      <c r="K60" s="37">
        <f t="shared" si="0"/>
        <v>39196582</v>
      </c>
    </row>
    <row r="61" spans="1:11" x14ac:dyDescent="0.2">
      <c r="A61" s="214" t="s">
        <v>166</v>
      </c>
      <c r="B61" s="214"/>
      <c r="C61" s="214"/>
      <c r="D61" s="214"/>
      <c r="E61" s="214"/>
      <c r="F61" s="214"/>
      <c r="G61" s="20">
        <v>178</v>
      </c>
      <c r="H61" s="37">
        <f>H14+H48+H58+H59</f>
        <v>86274042</v>
      </c>
      <c r="I61" s="37">
        <f t="shared" ref="I61:K61" si="1">I14+I48+I58+I59</f>
        <v>44114439</v>
      </c>
      <c r="J61" s="37">
        <f t="shared" si="1"/>
        <v>89988252</v>
      </c>
      <c r="K61" s="37">
        <f t="shared" si="1"/>
        <v>44270115</v>
      </c>
    </row>
    <row r="62" spans="1:11" x14ac:dyDescent="0.2">
      <c r="A62" s="214" t="s">
        <v>167</v>
      </c>
      <c r="B62" s="214"/>
      <c r="C62" s="214"/>
      <c r="D62" s="214"/>
      <c r="E62" s="214"/>
      <c r="F62" s="214"/>
      <c r="G62" s="20">
        <v>179</v>
      </c>
      <c r="H62" s="37">
        <f>H60-H61</f>
        <v>-3432205</v>
      </c>
      <c r="I62" s="37">
        <f t="shared" ref="I62:K62" si="2">I60-I61</f>
        <v>-85054</v>
      </c>
      <c r="J62" s="37">
        <f t="shared" si="2"/>
        <v>-14750095</v>
      </c>
      <c r="K62" s="37">
        <f t="shared" si="2"/>
        <v>-5073533</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-3432205</v>
      </c>
      <c r="I64" s="37">
        <f t="shared" ref="I64:K64" si="4">+IF((I60-I61)&lt;0,(I60-I61),0)</f>
        <v>-85054</v>
      </c>
      <c r="J64" s="37">
        <f t="shared" si="4"/>
        <v>-14750095</v>
      </c>
      <c r="K64" s="37">
        <f t="shared" si="4"/>
        <v>-5073533</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-3432205</v>
      </c>
      <c r="I66" s="37">
        <f t="shared" ref="I66:K66" si="5">I62-I65</f>
        <v>-85054</v>
      </c>
      <c r="J66" s="37">
        <f t="shared" si="5"/>
        <v>-14750095</v>
      </c>
      <c r="K66" s="37">
        <f t="shared" si="5"/>
        <v>-5073533</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-3432205</v>
      </c>
      <c r="I68" s="37">
        <f t="shared" ref="I68:K68" si="7">+IF((I62-I65)&lt;0,(I62-I65),0)</f>
        <v>-85054</v>
      </c>
      <c r="J68" s="37">
        <f t="shared" si="7"/>
        <v>-14750095</v>
      </c>
      <c r="K68" s="37">
        <f t="shared" si="7"/>
        <v>-5073533</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-3342205</v>
      </c>
      <c r="I85" s="39">
        <f>I86+I87</f>
        <v>-85054</v>
      </c>
      <c r="J85" s="39">
        <f>J86+J87</f>
        <v>-14750095</v>
      </c>
      <c r="K85" s="39">
        <f>K86+K87</f>
        <v>-5073533</v>
      </c>
    </row>
    <row r="86" spans="1:11" x14ac:dyDescent="0.2">
      <c r="A86" s="209" t="s">
        <v>189</v>
      </c>
      <c r="B86" s="209"/>
      <c r="C86" s="209"/>
      <c r="D86" s="209"/>
      <c r="E86" s="209"/>
      <c r="F86" s="209"/>
      <c r="G86" s="15">
        <v>200</v>
      </c>
      <c r="H86" s="40">
        <v>-3342205</v>
      </c>
      <c r="I86" s="40">
        <v>-85054</v>
      </c>
      <c r="J86" s="40">
        <v>-14750095</v>
      </c>
      <c r="K86" s="40">
        <v>-5073533</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-3342205</v>
      </c>
      <c r="I89" s="40">
        <v>-85054</v>
      </c>
      <c r="J89" s="40">
        <v>-14750095</v>
      </c>
      <c r="K89" s="40">
        <v>-5073533</v>
      </c>
    </row>
    <row r="90" spans="1:11" ht="24" customHeight="1" x14ac:dyDescent="0.2">
      <c r="A90" s="207" t="s">
        <v>192</v>
      </c>
      <c r="B90" s="207"/>
      <c r="C90" s="207"/>
      <c r="D90" s="207"/>
      <c r="E90" s="207"/>
      <c r="F90" s="207"/>
      <c r="G90" s="20">
        <v>203</v>
      </c>
      <c r="H90" s="39">
        <f>SUM(H91:H98)</f>
        <v>-1679</v>
      </c>
      <c r="I90" s="39">
        <f>SUM(I91:I98)</f>
        <v>-1679</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-1679</v>
      </c>
      <c r="I93" s="40">
        <v>-1679</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-302</v>
      </c>
      <c r="I99" s="40">
        <v>-302</v>
      </c>
      <c r="J99" s="40">
        <v>0</v>
      </c>
      <c r="K99" s="40">
        <v>0</v>
      </c>
    </row>
    <row r="100" spans="1:11" ht="22.9" customHeight="1" x14ac:dyDescent="0.2">
      <c r="A100" s="207" t="s">
        <v>201</v>
      </c>
      <c r="B100" s="207"/>
      <c r="C100" s="207"/>
      <c r="D100" s="207"/>
      <c r="E100" s="207"/>
      <c r="F100" s="207"/>
      <c r="G100" s="20">
        <v>213</v>
      </c>
      <c r="H100" s="39">
        <f>H90-H99</f>
        <v>-1377</v>
      </c>
      <c r="I100" s="39">
        <f>I90-I99</f>
        <v>-1377</v>
      </c>
      <c r="J100" s="39">
        <f>J90-J99</f>
        <v>0</v>
      </c>
      <c r="K100" s="39">
        <f>K90-K99</f>
        <v>0</v>
      </c>
    </row>
    <row r="101" spans="1:11" x14ac:dyDescent="0.2">
      <c r="A101" s="207" t="s">
        <v>202</v>
      </c>
      <c r="B101" s="207"/>
      <c r="C101" s="207"/>
      <c r="D101" s="207"/>
      <c r="E101" s="207"/>
      <c r="F101" s="207"/>
      <c r="G101" s="20">
        <v>214</v>
      </c>
      <c r="H101" s="39">
        <f>H89+H100</f>
        <v>-3343582</v>
      </c>
      <c r="I101" s="39">
        <f>I89+I100</f>
        <v>-86431</v>
      </c>
      <c r="J101" s="39">
        <f>J89+J100</f>
        <v>-14750095</v>
      </c>
      <c r="K101" s="39">
        <f>K89+K100</f>
        <v>-5073533</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-3433582</v>
      </c>
      <c r="I103" s="39">
        <f>I104+I105</f>
        <v>-86431</v>
      </c>
      <c r="J103" s="39">
        <f>J104+J105</f>
        <v>-14750095</v>
      </c>
      <c r="K103" s="39">
        <f>K104+K105</f>
        <v>-5073533</v>
      </c>
    </row>
    <row r="104" spans="1:11" x14ac:dyDescent="0.2">
      <c r="A104" s="209" t="s">
        <v>117</v>
      </c>
      <c r="B104" s="209"/>
      <c r="C104" s="209"/>
      <c r="D104" s="209"/>
      <c r="E104" s="209"/>
      <c r="F104" s="209"/>
      <c r="G104" s="15">
        <v>216</v>
      </c>
      <c r="H104" s="40">
        <v>-3433582</v>
      </c>
      <c r="I104" s="40">
        <v>-86431</v>
      </c>
      <c r="J104" s="40">
        <v>-14750095</v>
      </c>
      <c r="K104" s="40">
        <v>-5073533</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453</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436</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-3432205</v>
      </c>
      <c r="I8" s="43">
        <v>-14750095</v>
      </c>
    </row>
    <row r="9" spans="1:9" ht="12.75" customHeight="1" x14ac:dyDescent="0.2">
      <c r="A9" s="257" t="s">
        <v>211</v>
      </c>
      <c r="B9" s="258"/>
      <c r="C9" s="258"/>
      <c r="D9" s="258"/>
      <c r="E9" s="258"/>
      <c r="F9" s="259"/>
      <c r="G9" s="25">
        <v>2</v>
      </c>
      <c r="H9" s="44">
        <f>H10+H11+H12+H13+H14+H15+H16+H17</f>
        <v>16946071</v>
      </c>
      <c r="I9" s="44">
        <f>I10+I11+I12+I13+I14+I15+I16+I17</f>
        <v>12237479</v>
      </c>
    </row>
    <row r="10" spans="1:9" ht="12.75" customHeight="1" x14ac:dyDescent="0.2">
      <c r="A10" s="254" t="s">
        <v>212</v>
      </c>
      <c r="B10" s="255"/>
      <c r="C10" s="255"/>
      <c r="D10" s="255"/>
      <c r="E10" s="255"/>
      <c r="F10" s="256"/>
      <c r="G10" s="26">
        <v>3</v>
      </c>
      <c r="H10" s="45">
        <v>12639114</v>
      </c>
      <c r="I10" s="45">
        <v>10319362</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3350071</v>
      </c>
      <c r="I13" s="45">
        <v>-38352</v>
      </c>
    </row>
    <row r="14" spans="1:9" ht="12.75" customHeight="1" x14ac:dyDescent="0.2">
      <c r="A14" s="254" t="s">
        <v>216</v>
      </c>
      <c r="B14" s="255"/>
      <c r="C14" s="255"/>
      <c r="D14" s="255"/>
      <c r="E14" s="255"/>
      <c r="F14" s="256"/>
      <c r="G14" s="26">
        <v>7</v>
      </c>
      <c r="H14" s="45">
        <v>-811997</v>
      </c>
      <c r="I14" s="45">
        <v>991540</v>
      </c>
    </row>
    <row r="15" spans="1:9" ht="12.75" customHeight="1" x14ac:dyDescent="0.2">
      <c r="A15" s="254" t="s">
        <v>217</v>
      </c>
      <c r="B15" s="255"/>
      <c r="C15" s="255"/>
      <c r="D15" s="255"/>
      <c r="E15" s="255"/>
      <c r="F15" s="256"/>
      <c r="G15" s="26">
        <v>8</v>
      </c>
      <c r="H15" s="45">
        <v>978995</v>
      </c>
      <c r="I15" s="45">
        <v>0</v>
      </c>
    </row>
    <row r="16" spans="1:9" ht="12.75" customHeight="1" x14ac:dyDescent="0.2">
      <c r="A16" s="254" t="s">
        <v>218</v>
      </c>
      <c r="B16" s="255"/>
      <c r="C16" s="255"/>
      <c r="D16" s="255"/>
      <c r="E16" s="255"/>
      <c r="F16" s="256"/>
      <c r="G16" s="26">
        <v>9</v>
      </c>
      <c r="H16" s="45">
        <v>176277</v>
      </c>
      <c r="I16" s="45">
        <v>964929</v>
      </c>
    </row>
    <row r="17" spans="1:9" ht="25.15" customHeight="1" x14ac:dyDescent="0.2">
      <c r="A17" s="254" t="s">
        <v>219</v>
      </c>
      <c r="B17" s="255"/>
      <c r="C17" s="255"/>
      <c r="D17" s="255"/>
      <c r="E17" s="255"/>
      <c r="F17" s="256"/>
      <c r="G17" s="26">
        <v>10</v>
      </c>
      <c r="H17" s="45">
        <v>613611</v>
      </c>
      <c r="I17" s="45">
        <v>0</v>
      </c>
    </row>
    <row r="18" spans="1:9" ht="28.15" customHeight="1" x14ac:dyDescent="0.2">
      <c r="A18" s="233" t="s">
        <v>390</v>
      </c>
      <c r="B18" s="234"/>
      <c r="C18" s="234"/>
      <c r="D18" s="234"/>
      <c r="E18" s="234"/>
      <c r="F18" s="235"/>
      <c r="G18" s="25">
        <v>11</v>
      </c>
      <c r="H18" s="44">
        <f>H8+H9</f>
        <v>13513866</v>
      </c>
      <c r="I18" s="44">
        <f>I8+I9</f>
        <v>-2512616</v>
      </c>
    </row>
    <row r="19" spans="1:9" ht="12.75" customHeight="1" x14ac:dyDescent="0.2">
      <c r="A19" s="257" t="s">
        <v>220</v>
      </c>
      <c r="B19" s="258"/>
      <c r="C19" s="258"/>
      <c r="D19" s="258"/>
      <c r="E19" s="258"/>
      <c r="F19" s="259"/>
      <c r="G19" s="25">
        <v>12</v>
      </c>
      <c r="H19" s="44">
        <f>H20+H21+H22+H23</f>
        <v>1715482</v>
      </c>
      <c r="I19" s="44">
        <f>I20+I21+I22+I23</f>
        <v>2692358</v>
      </c>
    </row>
    <row r="20" spans="1:9" ht="12.75" customHeight="1" x14ac:dyDescent="0.2">
      <c r="A20" s="254" t="s">
        <v>221</v>
      </c>
      <c r="B20" s="255"/>
      <c r="C20" s="255"/>
      <c r="D20" s="255"/>
      <c r="E20" s="255"/>
      <c r="F20" s="256"/>
      <c r="G20" s="26">
        <v>13</v>
      </c>
      <c r="H20" s="45">
        <v>-910869</v>
      </c>
      <c r="I20" s="45">
        <v>5182329</v>
      </c>
    </row>
    <row r="21" spans="1:9" ht="12.75" customHeight="1" x14ac:dyDescent="0.2">
      <c r="A21" s="254" t="s">
        <v>222</v>
      </c>
      <c r="B21" s="255"/>
      <c r="C21" s="255"/>
      <c r="D21" s="255"/>
      <c r="E21" s="255"/>
      <c r="F21" s="256"/>
      <c r="G21" s="26">
        <v>14</v>
      </c>
      <c r="H21" s="45">
        <v>-1680786</v>
      </c>
      <c r="I21" s="45">
        <v>-2333037</v>
      </c>
    </row>
    <row r="22" spans="1:9" ht="12.75" customHeight="1" x14ac:dyDescent="0.2">
      <c r="A22" s="254" t="s">
        <v>223</v>
      </c>
      <c r="B22" s="255"/>
      <c r="C22" s="255"/>
      <c r="D22" s="255"/>
      <c r="E22" s="255"/>
      <c r="F22" s="256"/>
      <c r="G22" s="26">
        <v>15</v>
      </c>
      <c r="H22" s="45">
        <v>-147562</v>
      </c>
      <c r="I22" s="45">
        <v>76845</v>
      </c>
    </row>
    <row r="23" spans="1:9" ht="12.75" customHeight="1" x14ac:dyDescent="0.2">
      <c r="A23" s="254" t="s">
        <v>224</v>
      </c>
      <c r="B23" s="255"/>
      <c r="C23" s="255"/>
      <c r="D23" s="255"/>
      <c r="E23" s="255"/>
      <c r="F23" s="256"/>
      <c r="G23" s="26">
        <v>16</v>
      </c>
      <c r="H23" s="45">
        <v>4454699</v>
      </c>
      <c r="I23" s="45">
        <v>-233779</v>
      </c>
    </row>
    <row r="24" spans="1:9" ht="12.75" customHeight="1" x14ac:dyDescent="0.2">
      <c r="A24" s="233" t="s">
        <v>225</v>
      </c>
      <c r="B24" s="234"/>
      <c r="C24" s="234"/>
      <c r="D24" s="234"/>
      <c r="E24" s="234"/>
      <c r="F24" s="235"/>
      <c r="G24" s="25">
        <v>17</v>
      </c>
      <c r="H24" s="44">
        <f>H18+H19</f>
        <v>15229348</v>
      </c>
      <c r="I24" s="44">
        <f>I18+I19</f>
        <v>179742</v>
      </c>
    </row>
    <row r="25" spans="1:9" ht="12.75" customHeight="1" x14ac:dyDescent="0.2">
      <c r="A25" s="245" t="s">
        <v>226</v>
      </c>
      <c r="B25" s="246"/>
      <c r="C25" s="246"/>
      <c r="D25" s="246"/>
      <c r="E25" s="246"/>
      <c r="F25" s="247"/>
      <c r="G25" s="26">
        <v>18</v>
      </c>
      <c r="H25" s="45">
        <v>-789785</v>
      </c>
      <c r="I25" s="45">
        <v>-776604</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14439563</v>
      </c>
      <c r="I27" s="46">
        <f>I24+I25+I26</f>
        <v>-596862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1860845</v>
      </c>
      <c r="I29" s="47">
        <v>2815273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180472</v>
      </c>
      <c r="I31" s="48">
        <v>49059</v>
      </c>
    </row>
    <row r="32" spans="1:9" ht="12.75" customHeight="1" x14ac:dyDescent="0.2">
      <c r="A32" s="245" t="s">
        <v>233</v>
      </c>
      <c r="B32" s="246"/>
      <c r="C32" s="246"/>
      <c r="D32" s="246"/>
      <c r="E32" s="246"/>
      <c r="F32" s="247"/>
      <c r="G32" s="26">
        <v>24</v>
      </c>
      <c r="H32" s="48">
        <v>3276192</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3726612</v>
      </c>
    </row>
    <row r="35" spans="1:9" ht="26.45" customHeight="1" x14ac:dyDescent="0.2">
      <c r="A35" s="233" t="s">
        <v>236</v>
      </c>
      <c r="B35" s="234"/>
      <c r="C35" s="234"/>
      <c r="D35" s="234"/>
      <c r="E35" s="234"/>
      <c r="F35" s="235"/>
      <c r="G35" s="25">
        <v>27</v>
      </c>
      <c r="H35" s="49">
        <f>H29+H30+H31+H32+H33+H34</f>
        <v>5317509</v>
      </c>
      <c r="I35" s="49">
        <f>I29+I30+I31+I32+I33+I34</f>
        <v>6590944</v>
      </c>
    </row>
    <row r="36" spans="1:9" ht="22.9" customHeight="1" x14ac:dyDescent="0.2">
      <c r="A36" s="245" t="s">
        <v>237</v>
      </c>
      <c r="B36" s="246"/>
      <c r="C36" s="246"/>
      <c r="D36" s="246"/>
      <c r="E36" s="246"/>
      <c r="F36" s="247"/>
      <c r="G36" s="26">
        <v>28</v>
      </c>
      <c r="H36" s="48">
        <v>-20237093</v>
      </c>
      <c r="I36" s="48">
        <v>-3519250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-20237093</v>
      </c>
      <c r="I41" s="49">
        <f>I36+I37+I38+I39+I40</f>
        <v>-3519250</v>
      </c>
    </row>
    <row r="42" spans="1:9" ht="29.45" customHeight="1" x14ac:dyDescent="0.2">
      <c r="A42" s="236" t="s">
        <v>243</v>
      </c>
      <c r="B42" s="237"/>
      <c r="C42" s="237"/>
      <c r="D42" s="237"/>
      <c r="E42" s="237"/>
      <c r="F42" s="238"/>
      <c r="G42" s="27">
        <v>34</v>
      </c>
      <c r="H42" s="50">
        <f>H35+H41</f>
        <v>-14919584</v>
      </c>
      <c r="I42" s="50">
        <f>I35+I41</f>
        <v>3071694</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2874810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2874810</v>
      </c>
    </row>
    <row r="49" spans="1:9" ht="24.6" customHeight="1" x14ac:dyDescent="0.2">
      <c r="A49" s="245" t="s">
        <v>389</v>
      </c>
      <c r="B49" s="246"/>
      <c r="C49" s="246"/>
      <c r="D49" s="246"/>
      <c r="E49" s="246"/>
      <c r="F49" s="247"/>
      <c r="G49" s="26">
        <v>40</v>
      </c>
      <c r="H49" s="48">
        <v>-2487538</v>
      </c>
      <c r="I49" s="48">
        <v>-4523673</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-2004297</v>
      </c>
      <c r="I51" s="48">
        <v>-3027534</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-4491835</v>
      </c>
      <c r="I54" s="49">
        <f>I49+I50+I51+I52+I53</f>
        <v>-7551207</v>
      </c>
    </row>
    <row r="55" spans="1:9" ht="29.45" customHeight="1" x14ac:dyDescent="0.2">
      <c r="A55" s="248" t="s">
        <v>255</v>
      </c>
      <c r="B55" s="249"/>
      <c r="C55" s="249"/>
      <c r="D55" s="249"/>
      <c r="E55" s="249"/>
      <c r="F55" s="250"/>
      <c r="G55" s="25">
        <v>46</v>
      </c>
      <c r="H55" s="49">
        <f>H48+H54</f>
        <v>-4491835</v>
      </c>
      <c r="I55" s="49">
        <f>I48+I54</f>
        <v>-4676397</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-4971856</v>
      </c>
      <c r="I57" s="49">
        <f>I27+I42+I55+I56</f>
        <v>-2201565</v>
      </c>
    </row>
    <row r="58" spans="1:9" x14ac:dyDescent="0.2">
      <c r="A58" s="251" t="s">
        <v>258</v>
      </c>
      <c r="B58" s="252"/>
      <c r="C58" s="252"/>
      <c r="D58" s="252"/>
      <c r="E58" s="252"/>
      <c r="F58" s="253"/>
      <c r="G58" s="26">
        <v>49</v>
      </c>
      <c r="H58" s="48">
        <v>50700889</v>
      </c>
      <c r="I58" s="48">
        <v>29496676</v>
      </c>
    </row>
    <row r="59" spans="1:9" ht="31.15" customHeight="1" x14ac:dyDescent="0.2">
      <c r="A59" s="236" t="s">
        <v>259</v>
      </c>
      <c r="B59" s="237"/>
      <c r="C59" s="237"/>
      <c r="D59" s="237"/>
      <c r="E59" s="237"/>
      <c r="F59" s="238"/>
      <c r="G59" s="27">
        <v>50</v>
      </c>
      <c r="H59" s="50">
        <f>H57+H58</f>
        <v>45729033</v>
      </c>
      <c r="I59" s="50">
        <f>I57+I58</f>
        <v>27295111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S49" sqref="S4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539219000</v>
      </c>
      <c r="I7" s="65">
        <v>38623828</v>
      </c>
      <c r="J7" s="65">
        <v>0</v>
      </c>
      <c r="K7" s="65">
        <v>0</v>
      </c>
      <c r="L7" s="65">
        <v>0</v>
      </c>
      <c r="M7" s="65">
        <v>0</v>
      </c>
      <c r="N7" s="65">
        <v>0</v>
      </c>
      <c r="O7" s="65">
        <v>34054579</v>
      </c>
      <c r="P7" s="65">
        <v>49493</v>
      </c>
      <c r="Q7" s="65">
        <v>0</v>
      </c>
      <c r="R7" s="65">
        <v>0</v>
      </c>
      <c r="S7" s="65">
        <v>-5103088</v>
      </c>
      <c r="T7" s="65">
        <v>-29974240</v>
      </c>
      <c r="U7" s="66">
        <f>H7+I7+J7+K7-L7+M7+N7+O7+P7+Q7+R7+S7+T7</f>
        <v>576869572</v>
      </c>
      <c r="V7" s="65">
        <v>0</v>
      </c>
      <c r="W7" s="66">
        <f>U7+V7</f>
        <v>576869572</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-251745606</v>
      </c>
      <c r="T8" s="65">
        <v>0</v>
      </c>
      <c r="U8" s="66">
        <f t="shared" ref="U8:U9" si="0">H8+I8+J8+K8-L8+M8+N8+O8+P8+Q8+R8+S8+T8</f>
        <v>-251745606</v>
      </c>
      <c r="V8" s="65">
        <v>0</v>
      </c>
      <c r="W8" s="66">
        <f t="shared" ref="W8:W9" si="1">U8+V8</f>
        <v>-251745606</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-256848694</v>
      </c>
      <c r="T10" s="66">
        <f t="shared" si="2"/>
        <v>-29974240</v>
      </c>
      <c r="U10" s="66">
        <f t="shared" si="2"/>
        <v>325123966</v>
      </c>
      <c r="V10" s="66">
        <f t="shared" si="2"/>
        <v>0</v>
      </c>
      <c r="W10" s="66">
        <f t="shared" si="2"/>
        <v>325123966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-30842422</v>
      </c>
      <c r="U11" s="66">
        <f>H11+I11+J11+K11-L11+M11+N11+O11+P11+Q11+R11+S11+T11</f>
        <v>-30842422</v>
      </c>
      <c r="V11" s="65">
        <v>0</v>
      </c>
      <c r="W11" s="66">
        <f t="shared" ref="W11:W28" si="3">U11+V11</f>
        <v>-30842422</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-29974240</v>
      </c>
      <c r="T27" s="65">
        <v>29974240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-286822934</v>
      </c>
      <c r="T29" s="68">
        <f t="shared" si="5"/>
        <v>-30842422</v>
      </c>
      <c r="U29" s="68">
        <f t="shared" si="5"/>
        <v>294297150</v>
      </c>
      <c r="V29" s="68">
        <f t="shared" si="5"/>
        <v>0</v>
      </c>
      <c r="W29" s="68">
        <f t="shared" si="5"/>
        <v>294297150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-30842422</v>
      </c>
      <c r="U32" s="66">
        <f t="shared" si="7"/>
        <v>-30826816</v>
      </c>
      <c r="V32" s="66">
        <f t="shared" si="7"/>
        <v>0</v>
      </c>
      <c r="W32" s="66">
        <f t="shared" si="7"/>
        <v>-30826816</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-29974240</v>
      </c>
      <c r="T33" s="68">
        <f t="shared" si="8"/>
        <v>29974240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539219000</v>
      </c>
      <c r="I35" s="65">
        <v>38623828</v>
      </c>
      <c r="J35" s="65">
        <v>0</v>
      </c>
      <c r="K35" s="65">
        <v>0</v>
      </c>
      <c r="L35" s="65">
        <v>0</v>
      </c>
      <c r="M35" s="65">
        <v>0</v>
      </c>
      <c r="N35" s="65">
        <v>0</v>
      </c>
      <c r="O35" s="65">
        <v>34054579</v>
      </c>
      <c r="P35" s="65">
        <v>65099</v>
      </c>
      <c r="Q35" s="65">
        <v>0</v>
      </c>
      <c r="R35" s="65">
        <v>0</v>
      </c>
      <c r="S35" s="65">
        <v>-286822934</v>
      </c>
      <c r="T35" s="65">
        <v>-30842422</v>
      </c>
      <c r="U35" s="69">
        <f t="shared" ref="U35:U37" si="9">H35+I35+J35+K35-L35+M35+N35+O35+P35+Q35+R35+S35+T35</f>
        <v>294297150</v>
      </c>
      <c r="V35" s="65">
        <v>0</v>
      </c>
      <c r="W35" s="69">
        <f t="shared" ref="W35:W37" si="10">U35+V35</f>
        <v>294297150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-286822934</v>
      </c>
      <c r="T38" s="69">
        <f t="shared" si="11"/>
        <v>-30842422</v>
      </c>
      <c r="U38" s="69">
        <f t="shared" si="11"/>
        <v>294297150</v>
      </c>
      <c r="V38" s="69">
        <f t="shared" si="11"/>
        <v>0</v>
      </c>
      <c r="W38" s="69">
        <f t="shared" si="11"/>
        <v>294297150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-14750095</v>
      </c>
      <c r="U39" s="69">
        <f t="shared" ref="U39:U56" si="12">H39+I39+J39+K39-L39+M39+N39+O39+P39+Q39+R39+S39+T39</f>
        <v>-14750095</v>
      </c>
      <c r="V39" s="65">
        <v>0</v>
      </c>
      <c r="W39" s="69">
        <f t="shared" ref="W39:W56" si="13">U39+V39</f>
        <v>-14750095</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-30842422</v>
      </c>
      <c r="T55" s="65">
        <v>30842422</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-317665356</v>
      </c>
      <c r="T57" s="70">
        <f t="shared" si="14"/>
        <v>-14750095</v>
      </c>
      <c r="U57" s="70">
        <f t="shared" si="14"/>
        <v>279547055</v>
      </c>
      <c r="V57" s="70">
        <f t="shared" si="14"/>
        <v>0</v>
      </c>
      <c r="W57" s="70">
        <f t="shared" si="14"/>
        <v>279547055</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-14750095</v>
      </c>
      <c r="U60" s="69">
        <f t="shared" si="16"/>
        <v>-14750095</v>
      </c>
      <c r="V60" s="69">
        <f t="shared" si="16"/>
        <v>0</v>
      </c>
      <c r="W60" s="69">
        <f t="shared" si="16"/>
        <v>-14750095</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-30842422</v>
      </c>
      <c r="T61" s="70">
        <f t="shared" si="17"/>
        <v>30842422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cp:lastModifiedBy>
  <cp:lastPrinted>2020-07-31T09:16:16Z</cp:lastPrinted>
  <dcterms:created xsi:type="dcterms:W3CDTF">2008-10-17T11:51:54Z</dcterms:created>
  <dcterms:modified xsi:type="dcterms:W3CDTF">2020-07-31T09:16:20Z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