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719D979B-5AC6-46CD-929A-5736CDC5EC84}" xr6:coauthVersionLast="45" xr6:coauthVersionMax="45" xr10:uidLastSave="{00000000-0000-0000-0000-000000000000}"/>
  <bookViews>
    <workbookView xWindow="3510" yWindow="840" windowWidth="21225" windowHeight="153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49" i="21" s="1"/>
  <c r="I51" i="21" s="1"/>
  <c r="I34" i="21"/>
  <c r="I55" i="20"/>
  <c r="I24" i="20"/>
  <c r="I27" i="20" s="1"/>
  <c r="K60" i="19"/>
  <c r="K14" i="19"/>
  <c r="K61" i="19" s="1"/>
  <c r="J60" i="19"/>
  <c r="I75" i="18"/>
  <c r="I131" i="18" s="1"/>
  <c r="I44" i="18"/>
  <c r="H57" i="20"/>
  <c r="H59" i="20" s="1"/>
  <c r="H72" i="18"/>
  <c r="H61" i="19"/>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K64" i="19"/>
  <c r="K63" i="19"/>
  <c r="J63" i="19"/>
  <c r="I72" i="18"/>
  <c r="H64" i="19"/>
  <c r="I63" i="19"/>
  <c r="I62" i="19"/>
  <c r="I64" i="19"/>
  <c r="H62" i="19"/>
  <c r="H68" i="19" s="1"/>
  <c r="H63" i="19"/>
  <c r="J62" i="19"/>
  <c r="J66" i="19" s="1"/>
  <c r="J64" i="19"/>
  <c r="K66" i="19" l="1"/>
  <c r="K68" i="19"/>
  <c r="H67" i="19"/>
  <c r="H66" i="19"/>
  <c r="I68" i="19"/>
  <c r="I67" i="19"/>
  <c r="I66"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<sst xmlns="http://schemas.openxmlformats.org/spreadsheetml/2006/main" count="519" uniqueCount="454">
  <si>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</si>
  <si>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</si>
  <si>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</si>
  <si>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</si>
  <si>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</si>
  <si>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</si>
  <si>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</si>
  <si>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</si>
  <si>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</si>
  <si>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</si>
  <si>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</si>
  <si>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</si>
  <si>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</si>
  <si>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</si>
  <si>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</si>
  <si>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</si>
  <si>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</si>
  <si>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</si>
  <si>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</si>
  <si>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</si>
  <si>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</si>
  <si>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</si>
  <si>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</si>
  <si>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</si>
  <si>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</si>
  <si>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</si>
  <si>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</si>
  <si>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</si>
  <si>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</si>
  <si>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</si>
  <si>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</si>
  <si>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</si>
  <si>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</si>
  <si>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</si>
  <si>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</si>
  <si>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</si>
  <si>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</si>
  <si>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</si>
  <si>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</si>
  <si>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</si>
  <si>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</si>
  <si>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</si>
  <si>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</si>
  <si>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</si>
  <si>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</si>
  <si>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</si>
  <si>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</si>
  <si>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</si>
  <si>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</si>
  <si>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</si>
  <si>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</si>
  <si>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</si>
  <si>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</si>
  <si>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</si>
  <si>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</si>
  <si>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</si>
  <si>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</si>
  <si>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</si>
  <si>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</si>
  <si>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</si>
  <si>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</si>
  <si>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</si>
  <si>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</si>
  <si>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</si>
  <si>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</si>
  <si>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</si>
  <si>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</si>
  <si>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</si>
  <si>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</si>
  <si>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</si>
  <si>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</si>
  <si>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</si>
  <si>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</si>
  <si>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</si>
  <si>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</si>
  <si>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</si>
  <si>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</si>
  <si>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</si>
  <si>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</si>
  <si>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</si>
  <si>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</si>
  <si>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</si>
  <si>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</si>
  <si>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</si>
  <si>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</si>
  <si>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</si>
  <si>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</si>
  <si>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</si>
  <si>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</si>
  <si>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</si>
  <si>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</si>
  <si>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</si>
  <si>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</si>
  <si>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</si>
  <si>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</si>
  <si>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</si>
  <si>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</si>
  <si>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</si>
  <si>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</si>
  <si>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</si>
  <si>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</si>
  <si>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</si>
  <si>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</si>
  <si>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</si>
  <si>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</si>
  <si>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</si>
  <si>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</si>
  <si>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</si>
  <si>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</si>
  <si>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</si>
  <si>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</si>
  <si>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</si>
  <si>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</si>
  <si>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</si>
  <si>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</si>
  <si>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</si>
  <si>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</si>
  <si>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</si>
  <si>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</si>
  <si>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</si>
  <si>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</si>
  <si>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</si>
  <si>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</si>
  <si>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</si>
  <si>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</si>
  <si>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</si>
  <si>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</si>
  <si>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</si>
  <si>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</si>
  <si>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</si>
  <si>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</si>
  <si>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</si>
  <si>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</si>
  <si>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</si>
  <si>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</si>
  <si>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</si>
  <si>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</si>
  <si>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</si>
  <si>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</si>
  <si>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</si>
  <si>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</si>
  <si>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</si>
  <si>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</si>
  <si>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</si>
  <si>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</si>
  <si>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</si>
  <si>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</si>
  <si>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</si>
  <si>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</si>
  <si>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</si>
  <si>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</si>
  <si>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</si>
  <si>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</si>
  <si>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</si>
  <si>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</si>
  <si>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</si>
  <si>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</si>
  <si>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</si>
  <si>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</si>
  <si>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</si>
  <si>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</si>
  <si>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</si>
  <si>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</si>
  <si>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</si>
  <si>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</si>
  <si>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</si>
  <si>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</si>
  <si>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</si>
  <si>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</si>
  <si>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</si>
  <si>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</si>
  <si>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</si>
  <si>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</si>
  <si>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</si>
  <si>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</si>
  <si>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</si>
  <si>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</si>
  <si>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</si>
  <si>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</si>
  <si>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</si>
  <si>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</si>
  <si>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</si>
  <si>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</si>
  <si>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</si>
  <si>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</si>
  <si>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</si>
  <si>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</si>
  <si>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</si>
  <si>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</si>
  <si>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</si>
  <si>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</si>
  <si>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</si>
  <si>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</si>
  <si>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</si>
  <si>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</si>
  <si>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</si>
  <si>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</si>
  <si>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</si>
  <si>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</si>
  <si>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</si>
  <si>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</si>
  <si>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</si>
  <si>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</si>
  <si>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</si>
  <si>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</si>
  <si>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</si>
  <si>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</si>
  <si>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</si>
  <si>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</si>
  <si>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</si>
  <si>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</si>
  <si>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</si>
  <si>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</si>
  <si>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</si>
  <si>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</si>
  <si>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</si>
  <si>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</si>
  <si>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</si>
  <si>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</si>
  <si>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</si>
  <si>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</si>
  <si>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</si>
  <si>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</si>
  <si>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</si>
  <si>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</si>
  <si>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</si>
  <si>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</si>
  <si>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</si>
  <si>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</si>
  <si>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</si>
  <si>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</si>
  <si>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</si>
  <si>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</si>
  <si>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</si>
  <si>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</si>
  <si>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</si>
  <si>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</si>
  <si>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</si>
  <si>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</si>
  <si>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</si>
  <si>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</si>
  <si>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</si>
  <si>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</si>
  <si>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</si>
  <si>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</si>
  <si>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</si>
  <si>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</si>
  <si>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</si>
  <si>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</si>
  <si>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</si>
  <si>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</si>
  <si>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</si>
  <si>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</si>
  <si>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</si>
  <si>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</si>
  <si>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</si>
  <si>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</si>
  <si>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</si>
  <si>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</si>
  <si>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</si>
  <si>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</si>
  <si>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</si>
  <si>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</si>
  <si>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</si>
  <si>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</si>
  <si>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</si>
  <si>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</si>
  <si>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</si>
  <si>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</si>
  <si>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</si>
  <si>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</si>
  <si>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</si>
  <si>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</si>
  <si>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</si>
  <si>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</si>
  <si>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</si>
  <si>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</si>
  <si>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</si>
  <si>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</si>
  <si>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</si>
  <si>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</si>
  <si>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</si>
  <si>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</si>
  <si>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</si>
  <si>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</si>
  <si>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</si>
  <si>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</si>
  <si>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</si>
  <si>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</si>
  <si>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</si>
  <si>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</si>
  <si>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</si>
  <si>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</si>
  <si>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</si>
  <si>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</si>
  <si>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</si>
  <si>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</si>
  <si>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</si>
  <si>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</si>
  <si>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</si>
  <si>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</si>
  <si>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</si>
  <si>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</si>
  <si>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</si>
  <si>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</si>
  <si>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</si>
  <si>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</si>
  <si>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</si>
  <si>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</si>
  <si>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</si>
  <si>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</si>
  <si>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</si>
  <si>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</si>
  <si>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</si>
  <si>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</si>
  <si>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</si>
  <si>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</si>
  <si>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</si>
  <si>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</si>
  <si>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</si>
  <si>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</si>
  <si>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</si>
  <si>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</si>
  <si>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</si>
  <si>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</si>
  <si>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</si>
  <si>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</si>
  <si>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</si>
  <si>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</si>
  <si>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</si>
  <si>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</si>
  <si>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</si>
  <si>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</si>
  <si>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</si>
  <si>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</si>
  <si>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</si>
  <si>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</si>
  <si>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</si>
  <si>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</si>
  <si>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</si>
  <si>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</si>
  <si>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</si>
  <si>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</si>
  <si>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</si>
  <si>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</si>
  <si>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</si>
  <si>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</si>
  <si>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</si>
  <si>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</si>
  <si>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</si>
  <si>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</si>
  <si>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</si>
  <si>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</si>
  <si>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</si>
  <si>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</si>
  <si>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</si>
  <si>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</si>
  <si>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</si>
  <si>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</si>
  <si>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</si>
  <si>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</si>
  <si>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</si>
  <si>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</si>
  <si>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</si>
  <si>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</si>
  <si>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</si>
  <si>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</si>
  <si>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</si>
  <si>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</si>
  <si>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</si>
  <si>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</si>
  <si>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</si>
  <si>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</si>
  <si>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</si>
  <si>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</si>
  <si>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</si>
  <si>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</si>
  <si>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</si>
  <si>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</si>
  <si>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</si>
  <si>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</si>
  <si>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</si>
  <si>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</si>
  <si>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</si>
  <si>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</si>
  <si>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</si>
  <si>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</si>
  <si>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</si>
  <si>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</si>
  <si>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</si>
  <si>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</si>
  <si>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</si>
  <si>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</si>
  <si>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</si>
  <si>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</si>
  <si>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</si>
  <si>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</si>
  <si>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</si>
  <si>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</si>
  <si>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</si>
  <si>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</si>
  <si>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</si>
  <si>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</si>
  <si>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</si>
  <si>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</si>
  <si>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</si>
  <si>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</si>
  <si>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</si>
  <si>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</si>
  <si>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</si>
  <si>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</si>
  <si>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</si>
  <si>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</si>
  <si>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</si>
  <si>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</si>
  <si>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</si>
  <si>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</si>
  <si>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</si>
  <si>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</si>
  <si>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</si>
  <si>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</si>
  <si>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</si>
  <si>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</si>
  <si>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</si>
  <si>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</si>
  <si>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</si>
  <si>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</si>
  <si>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</si>
  <si>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</si>
  <si>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</si>
  <si>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</si>
  <si>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</si>
  <si>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</si>
  <si>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</si>
  <si>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31.12.2019.</t>
  </si>
  <si>
    <t>03330494</t>
  </si>
  <si>
    <t>040141664</t>
  </si>
  <si>
    <t>92590920313</t>
  </si>
  <si>
    <t>LUKA RIJEKA d.d.</t>
  </si>
  <si>
    <t>Rijeka</t>
  </si>
  <si>
    <t>Riva 1</t>
  </si>
  <si>
    <t>uprava@lukarijeka.hr</t>
  </si>
  <si>
    <t>www.lukarijeka.hr</t>
  </si>
  <si>
    <t>HR</t>
  </si>
  <si>
    <t xml:space="preserve">stanje na dan 31.12.2019. </t>
  </si>
  <si>
    <t>u razdoblju 01.01.2019 do 31.12.2019.</t>
  </si>
  <si>
    <t>u razdoblju 01.01.2019. do 31.12.2019.</t>
  </si>
  <si>
    <t>Obveznik: LUKA RIJEKA d.d.</t>
  </si>
  <si>
    <t>74780000F0FHSC596W39</t>
  </si>
  <si>
    <t>1333</t>
  </si>
  <si>
    <t>Obveznik:LUKA RIJEKA d.d.</t>
  </si>
  <si>
    <t>Gordana Fućak</t>
  </si>
  <si>
    <t>051/496-324</t>
  </si>
  <si>
    <t>gordana.fucak@lukarijeka.hr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</si>
</sst>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4" sqref="M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t="s">
        <v>433</v>
      </c>
      <c r="F4" s="137"/>
      <c r="G4" s="77" t="s">
        <v>0</v>
      </c>
      <c r="H4" s="136" t="s">
        <v>434</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row>
    <row r="11" spans="1:20" ht="24.6" customHeight="1" x14ac:dyDescent="0.25">
      <c r="A11" s="150" t="s">
        <v>393</v>
      </c>
      <c r="B11" s="151"/>
      <c r="C11" s="143" t="s">
        <v>435</v>
      </c>
      <c r="D11" s="144"/>
      <c r="E11" s="91"/>
      <c r="F11" s="152" t="s">
        <v>416</v>
      </c>
      <c r="G11" s="142"/>
      <c r="H11" s="153" t="s">
        <v>443</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436</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437</v>
      </c>
      <c r="D15" s="144"/>
      <c r="E15" s="161"/>
      <c r="F15" s="162"/>
      <c r="G15" s="97" t="s">
        <v>417</v>
      </c>
      <c r="H15" s="153" t="s">
        <v>448</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449</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438</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51000</v>
      </c>
      <c r="D21" s="154"/>
      <c r="E21" s="147"/>
      <c r="F21" s="147"/>
      <c r="G21" s="158" t="s">
        <v>439</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440</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441</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442</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622</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c r="B37" s="170"/>
      <c r="C37" s="170"/>
      <c r="D37" s="170"/>
      <c r="E37" s="169"/>
      <c r="F37" s="170"/>
      <c r="G37" s="170"/>
      <c r="H37" s="170"/>
      <c r="I37" s="171"/>
      <c r="J37" s="111"/>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425</v>
      </c>
    </row>
    <row r="49" spans="1:10" x14ac:dyDescent="0.25">
      <c r="A49" s="113"/>
      <c r="B49" s="101"/>
      <c r="C49" s="101"/>
      <c r="D49" s="94"/>
      <c r="E49" s="147"/>
      <c r="F49" s="147"/>
      <c r="G49" s="173"/>
      <c r="H49" s="173"/>
      <c r="I49" s="94"/>
      <c r="J49" s="114" t="s">
        <v>426</v>
      </c>
    </row>
    <row r="50" spans="1:10" ht="14.45" customHeight="1" x14ac:dyDescent="0.25">
      <c r="A50" s="141" t="s">
        <v>403</v>
      </c>
      <c r="B50" s="152"/>
      <c r="C50" s="153" t="s">
        <v>426</v>
      </c>
      <c r="D50" s="154"/>
      <c r="E50" s="179" t="s">
        <v>427</v>
      </c>
      <c r="F50" s="180"/>
      <c r="G50" s="158"/>
      <c r="H50" s="159"/>
      <c r="I50" s="159"/>
      <c r="J50" s="160"/>
    </row>
    <row r="51" spans="1:10" x14ac:dyDescent="0.25">
      <c r="A51" s="113"/>
      <c r="B51" s="101"/>
      <c r="C51" s="173"/>
      <c r="D51" s="173"/>
      <c r="E51" s="147"/>
      <c r="F51" s="147"/>
      <c r="G51" s="181" t="s">
        <v>428</v>
      </c>
      <c r="H51" s="181"/>
      <c r="I51" s="181"/>
      <c r="J51" s="85"/>
    </row>
    <row r="52" spans="1:10" ht="13.9" customHeight="1" x14ac:dyDescent="0.25">
      <c r="A52" s="141" t="s">
        <v>404</v>
      </c>
      <c r="B52" s="152"/>
      <c r="C52" s="158" t="s">
        <v>451</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452</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453</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429</v>
      </c>
      <c r="B58" s="152"/>
      <c r="C58" s="182"/>
      <c r="D58" s="183"/>
      <c r="E58" s="183"/>
      <c r="F58" s="183"/>
      <c r="G58" s="183"/>
      <c r="H58" s="183"/>
      <c r="I58" s="183"/>
      <c r="J58" s="184"/>
    </row>
    <row r="59" spans="1:10" ht="14.45" customHeight="1" x14ac:dyDescent="0.25">
      <c r="A59" s="93"/>
      <c r="B59" s="94"/>
      <c r="C59" s="185" t="s">
        <v>430</v>
      </c>
      <c r="D59" s="185"/>
      <c r="E59" s="185"/>
      <c r="F59" s="185"/>
      <c r="G59" s="94"/>
      <c r="H59" s="94"/>
      <c r="I59" s="94"/>
      <c r="J59" s="96"/>
    </row>
    <row r="60" spans="1:10" x14ac:dyDescent="0.25">
      <c r="A60" s="141" t="s">
        <v>431</v>
      </c>
      <c r="B60" s="152"/>
      <c r="C60" s="182"/>
      <c r="D60" s="183"/>
      <c r="E60" s="183"/>
      <c r="F60" s="183"/>
      <c r="G60" s="183"/>
      <c r="H60" s="183"/>
      <c r="I60" s="183"/>
      <c r="J60" s="184"/>
    </row>
    <row r="61" spans="1:10" ht="14.45" customHeight="1" x14ac:dyDescent="0.25">
      <c r="A61" s="115"/>
      <c r="B61" s="116"/>
      <c r="C61" s="186" t="s">
        <v>432</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M4" sqref="M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444</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450</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627930851</v>
      </c>
      <c r="I9" s="34">
        <f>I10+I17+I27+I38+I43</f>
        <v>766848593</v>
      </c>
    </row>
    <row r="10" spans="1:9" ht="12.75" customHeight="1" x14ac:dyDescent="0.2">
      <c r="A10" s="188" t="s">
        <v>5</v>
      </c>
      <c r="B10" s="188"/>
      <c r="C10" s="188"/>
      <c r="D10" s="188"/>
      <c r="E10" s="188"/>
      <c r="F10" s="188"/>
      <c r="G10" s="16">
        <v>3</v>
      </c>
      <c r="H10" s="34">
        <f>H11+H12+H13+H14+H15+H16</f>
        <v>325643</v>
      </c>
      <c r="I10" s="34">
        <f>I11+I12+I13+I14+I15+I16</f>
        <v>186487692</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325643</v>
      </c>
      <c r="I12" s="33">
        <v>186487692</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599377413</v>
      </c>
      <c r="I17" s="34">
        <f>I18+I19+I20+I21+I22+I23+I24+I25+I26</f>
        <v>556650963</v>
      </c>
    </row>
    <row r="18" spans="1:9" ht="12.75" customHeight="1" x14ac:dyDescent="0.2">
      <c r="A18" s="187" t="s">
        <v>13</v>
      </c>
      <c r="B18" s="187"/>
      <c r="C18" s="187"/>
      <c r="D18" s="187"/>
      <c r="E18" s="187"/>
      <c r="F18" s="187"/>
      <c r="G18" s="15">
        <v>11</v>
      </c>
      <c r="H18" s="33">
        <v>214283420</v>
      </c>
      <c r="I18" s="33">
        <v>214283420</v>
      </c>
    </row>
    <row r="19" spans="1:9" ht="12.75" customHeight="1" x14ac:dyDescent="0.2">
      <c r="A19" s="187" t="s">
        <v>14</v>
      </c>
      <c r="B19" s="187"/>
      <c r="C19" s="187"/>
      <c r="D19" s="187"/>
      <c r="E19" s="187"/>
      <c r="F19" s="187"/>
      <c r="G19" s="15">
        <v>12</v>
      </c>
      <c r="H19" s="33">
        <v>217757923</v>
      </c>
      <c r="I19" s="33">
        <v>321794959</v>
      </c>
    </row>
    <row r="20" spans="1:9" ht="12.75" customHeight="1" x14ac:dyDescent="0.2">
      <c r="A20" s="187" t="s">
        <v>15</v>
      </c>
      <c r="B20" s="187"/>
      <c r="C20" s="187"/>
      <c r="D20" s="187"/>
      <c r="E20" s="187"/>
      <c r="F20" s="187"/>
      <c r="G20" s="15">
        <v>13</v>
      </c>
      <c r="H20" s="33">
        <v>2127531</v>
      </c>
      <c r="I20" s="33">
        <v>1926599</v>
      </c>
    </row>
    <row r="21" spans="1:9" ht="12.75" customHeight="1" x14ac:dyDescent="0.2">
      <c r="A21" s="187" t="s">
        <v>16</v>
      </c>
      <c r="B21" s="187"/>
      <c r="C21" s="187"/>
      <c r="D21" s="187"/>
      <c r="E21" s="187"/>
      <c r="F21" s="187"/>
      <c r="G21" s="15">
        <v>14</v>
      </c>
      <c r="H21" s="33">
        <v>46451817</v>
      </c>
      <c r="I21" s="33">
        <v>12616275</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480590</v>
      </c>
      <c r="I23" s="33">
        <v>0</v>
      </c>
    </row>
    <row r="24" spans="1:9" ht="12.75" customHeight="1" x14ac:dyDescent="0.2">
      <c r="A24" s="187" t="s">
        <v>19</v>
      </c>
      <c r="B24" s="187"/>
      <c r="C24" s="187"/>
      <c r="D24" s="187"/>
      <c r="E24" s="187"/>
      <c r="F24" s="187"/>
      <c r="G24" s="15">
        <v>17</v>
      </c>
      <c r="H24" s="33">
        <v>111964323</v>
      </c>
      <c r="I24" s="33">
        <v>0</v>
      </c>
    </row>
    <row r="25" spans="1:9" ht="12.75" customHeight="1" x14ac:dyDescent="0.2">
      <c r="A25" s="187" t="s">
        <v>20</v>
      </c>
      <c r="B25" s="187"/>
      <c r="C25" s="187"/>
      <c r="D25" s="187"/>
      <c r="E25" s="187"/>
      <c r="F25" s="187"/>
      <c r="G25" s="15">
        <v>18</v>
      </c>
      <c r="H25" s="33">
        <v>325736</v>
      </c>
      <c r="I25" s="33">
        <v>325736</v>
      </c>
    </row>
    <row r="26" spans="1:9" ht="12.75" customHeight="1" x14ac:dyDescent="0.2">
      <c r="A26" s="187" t="s">
        <v>21</v>
      </c>
      <c r="B26" s="187"/>
      <c r="C26" s="187"/>
      <c r="D26" s="187"/>
      <c r="E26" s="187"/>
      <c r="F26" s="187"/>
      <c r="G26" s="15">
        <v>19</v>
      </c>
      <c r="H26" s="33">
        <v>5986073</v>
      </c>
      <c r="I26" s="33">
        <v>5703974</v>
      </c>
    </row>
    <row r="27" spans="1:9" ht="12.75" customHeight="1" x14ac:dyDescent="0.2">
      <c r="A27" s="188" t="s">
        <v>22</v>
      </c>
      <c r="B27" s="188"/>
      <c r="C27" s="188"/>
      <c r="D27" s="188"/>
      <c r="E27" s="188"/>
      <c r="F27" s="188"/>
      <c r="G27" s="16">
        <v>20</v>
      </c>
      <c r="H27" s="34">
        <f>SUM(H28:H37)</f>
        <v>11985336</v>
      </c>
      <c r="I27" s="34">
        <f>SUM(I28:I37)</f>
        <v>12004368</v>
      </c>
    </row>
    <row r="28" spans="1:9" ht="12.75" customHeight="1" x14ac:dyDescent="0.2">
      <c r="A28" s="187" t="s">
        <v>23</v>
      </c>
      <c r="B28" s="187"/>
      <c r="C28" s="187"/>
      <c r="D28" s="187"/>
      <c r="E28" s="187"/>
      <c r="F28" s="187"/>
      <c r="G28" s="15">
        <v>21</v>
      </c>
      <c r="H28" s="33">
        <v>40000</v>
      </c>
      <c r="I28" s="33">
        <v>40000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11820810</v>
      </c>
      <c r="I31" s="33">
        <v>11820810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124526</v>
      </c>
      <c r="I34" s="33">
        <v>143558</v>
      </c>
    </row>
    <row r="35" spans="1:9" ht="12.75" customHeight="1" x14ac:dyDescent="0.2">
      <c r="A35" s="187" t="s">
        <v>30</v>
      </c>
      <c r="B35" s="187"/>
      <c r="C35" s="187"/>
      <c r="D35" s="187"/>
      <c r="E35" s="187"/>
      <c r="F35" s="187"/>
      <c r="G35" s="15">
        <v>28</v>
      </c>
      <c r="H35" s="33">
        <v>0</v>
      </c>
      <c r="I35" s="33">
        <v>0</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88" t="s">
        <v>33</v>
      </c>
      <c r="B38" s="188"/>
      <c r="C38" s="188"/>
      <c r="D38" s="188"/>
      <c r="E38" s="188"/>
      <c r="F38" s="188"/>
      <c r="G38" s="16">
        <v>31</v>
      </c>
      <c r="H38" s="34">
        <f>H39+H40+H41+H42</f>
        <v>3096861</v>
      </c>
      <c r="I38" s="34">
        <f>I39+I40+I41+I42</f>
        <v>2098233</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3096861</v>
      </c>
      <c r="I41" s="33">
        <v>0</v>
      </c>
    </row>
    <row r="42" spans="1:9" ht="12.75" customHeight="1" x14ac:dyDescent="0.2">
      <c r="A42" s="187" t="s">
        <v>37</v>
      </c>
      <c r="B42" s="187"/>
      <c r="C42" s="187"/>
      <c r="D42" s="187"/>
      <c r="E42" s="187"/>
      <c r="F42" s="187"/>
      <c r="G42" s="15">
        <v>35</v>
      </c>
      <c r="H42" s="33">
        <v>0</v>
      </c>
      <c r="I42" s="33">
        <v>2098233</v>
      </c>
    </row>
    <row r="43" spans="1:9" ht="12.75" customHeight="1" x14ac:dyDescent="0.2">
      <c r="A43" s="187" t="s">
        <v>38</v>
      </c>
      <c r="B43" s="187"/>
      <c r="C43" s="187"/>
      <c r="D43" s="187"/>
      <c r="E43" s="187"/>
      <c r="F43" s="187"/>
      <c r="G43" s="15">
        <v>36</v>
      </c>
      <c r="H43" s="33">
        <v>13145598</v>
      </c>
      <c r="I43" s="33">
        <v>9607337</v>
      </c>
    </row>
    <row r="44" spans="1:9" ht="12.75" customHeight="1" x14ac:dyDescent="0.2">
      <c r="A44" s="189" t="s">
        <v>382</v>
      </c>
      <c r="B44" s="189"/>
      <c r="C44" s="189"/>
      <c r="D44" s="189"/>
      <c r="E44" s="189"/>
      <c r="F44" s="189"/>
      <c r="G44" s="16">
        <v>37</v>
      </c>
      <c r="H44" s="34">
        <f>H45+H53+H60+H70</f>
        <v>88874906</v>
      </c>
      <c r="I44" s="34">
        <f>I45+I53+I60+I70</f>
        <v>77585226</v>
      </c>
    </row>
    <row r="45" spans="1:9" ht="12.75" customHeight="1" x14ac:dyDescent="0.2">
      <c r="A45" s="188" t="s">
        <v>39</v>
      </c>
      <c r="B45" s="188"/>
      <c r="C45" s="188"/>
      <c r="D45" s="188"/>
      <c r="E45" s="188"/>
      <c r="F45" s="188"/>
      <c r="G45" s="16">
        <v>38</v>
      </c>
      <c r="H45" s="34">
        <f>SUM(H46:H52)</f>
        <v>1803894</v>
      </c>
      <c r="I45" s="34">
        <f>SUM(I46:I52)</f>
        <v>1668009</v>
      </c>
    </row>
    <row r="46" spans="1:9" ht="12.75" customHeight="1" x14ac:dyDescent="0.2">
      <c r="A46" s="187" t="s">
        <v>40</v>
      </c>
      <c r="B46" s="187"/>
      <c r="C46" s="187"/>
      <c r="D46" s="187"/>
      <c r="E46" s="187"/>
      <c r="F46" s="187"/>
      <c r="G46" s="15">
        <v>39</v>
      </c>
      <c r="H46" s="33">
        <v>1803894</v>
      </c>
      <c r="I46" s="33">
        <v>1668009</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0</v>
      </c>
      <c r="I49" s="33">
        <v>0</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26377465</v>
      </c>
      <c r="I53" s="34">
        <f>SUM(I54:I59)</f>
        <v>28821598</v>
      </c>
    </row>
    <row r="54" spans="1:9" ht="12.75" customHeight="1" x14ac:dyDescent="0.2">
      <c r="A54" s="187" t="s">
        <v>48</v>
      </c>
      <c r="B54" s="187"/>
      <c r="C54" s="187"/>
      <c r="D54" s="187"/>
      <c r="E54" s="187"/>
      <c r="F54" s="187"/>
      <c r="G54" s="15">
        <v>47</v>
      </c>
      <c r="H54" s="33">
        <v>545412</v>
      </c>
      <c r="I54" s="33">
        <v>602946</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24798033</v>
      </c>
      <c r="I56" s="33">
        <v>27061978</v>
      </c>
    </row>
    <row r="57" spans="1:9" ht="12.75" customHeight="1" x14ac:dyDescent="0.2">
      <c r="A57" s="187" t="s">
        <v>51</v>
      </c>
      <c r="B57" s="187"/>
      <c r="C57" s="187"/>
      <c r="D57" s="187"/>
      <c r="E57" s="187"/>
      <c r="F57" s="187"/>
      <c r="G57" s="15">
        <v>50</v>
      </c>
      <c r="H57" s="33">
        <v>893</v>
      </c>
      <c r="I57" s="33">
        <v>4978</v>
      </c>
    </row>
    <row r="58" spans="1:9" ht="12.75" customHeight="1" x14ac:dyDescent="0.2">
      <c r="A58" s="187" t="s">
        <v>52</v>
      </c>
      <c r="B58" s="187"/>
      <c r="C58" s="187"/>
      <c r="D58" s="187"/>
      <c r="E58" s="187"/>
      <c r="F58" s="187"/>
      <c r="G58" s="15">
        <v>51</v>
      </c>
      <c r="H58" s="33">
        <v>611682</v>
      </c>
      <c r="I58" s="33">
        <v>663171</v>
      </c>
    </row>
    <row r="59" spans="1:9" ht="12.75" customHeight="1" x14ac:dyDescent="0.2">
      <c r="A59" s="187" t="s">
        <v>53</v>
      </c>
      <c r="B59" s="187"/>
      <c r="C59" s="187"/>
      <c r="D59" s="187"/>
      <c r="E59" s="187"/>
      <c r="F59" s="187"/>
      <c r="G59" s="15">
        <v>52</v>
      </c>
      <c r="H59" s="33">
        <v>421445</v>
      </c>
      <c r="I59" s="33">
        <v>488525</v>
      </c>
    </row>
    <row r="60" spans="1:9" ht="12.75" customHeight="1" x14ac:dyDescent="0.2">
      <c r="A60" s="188" t="s">
        <v>54</v>
      </c>
      <c r="B60" s="188"/>
      <c r="C60" s="188"/>
      <c r="D60" s="188"/>
      <c r="E60" s="188"/>
      <c r="F60" s="188"/>
      <c r="G60" s="16">
        <v>53</v>
      </c>
      <c r="H60" s="34">
        <f>SUM(H61:H69)</f>
        <v>9992658</v>
      </c>
      <c r="I60" s="34">
        <f>SUM(I61:I69)</f>
        <v>17598943</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9992658</v>
      </c>
      <c r="I68" s="33">
        <v>17598943</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50700889</v>
      </c>
      <c r="I70" s="33">
        <v>29496676</v>
      </c>
    </row>
    <row r="71" spans="1:9" ht="12.75" customHeight="1" x14ac:dyDescent="0.2">
      <c r="A71" s="204" t="s">
        <v>58</v>
      </c>
      <c r="B71" s="204"/>
      <c r="C71" s="204"/>
      <c r="D71" s="204"/>
      <c r="E71" s="204"/>
      <c r="F71" s="204"/>
      <c r="G71" s="15">
        <v>64</v>
      </c>
      <c r="H71" s="33">
        <v>776855</v>
      </c>
      <c r="I71" s="33">
        <v>722572</v>
      </c>
    </row>
    <row r="72" spans="1:9" ht="12.75" customHeight="1" x14ac:dyDescent="0.2">
      <c r="A72" s="189" t="s">
        <v>383</v>
      </c>
      <c r="B72" s="189"/>
      <c r="C72" s="189"/>
      <c r="D72" s="189"/>
      <c r="E72" s="189"/>
      <c r="F72" s="189"/>
      <c r="G72" s="16">
        <v>65</v>
      </c>
      <c r="H72" s="34">
        <f>H8+H9+H44+H71</f>
        <v>717582612</v>
      </c>
      <c r="I72" s="34">
        <f>I8+I9+I44+I71</f>
        <v>845156391</v>
      </c>
    </row>
    <row r="73" spans="1:9" ht="12.75" customHeight="1" x14ac:dyDescent="0.2">
      <c r="A73" s="204" t="s">
        <v>59</v>
      </c>
      <c r="B73" s="204"/>
      <c r="C73" s="204"/>
      <c r="D73" s="204"/>
      <c r="E73" s="204"/>
      <c r="F73" s="204"/>
      <c r="G73" s="15">
        <v>66</v>
      </c>
      <c r="H73" s="33">
        <v>804016</v>
      </c>
      <c r="I73" s="33">
        <v>804016</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576869571</v>
      </c>
      <c r="I75" s="34">
        <f>I76+I77+I78+I84+I85+I89+I92+I95</f>
        <v>294296472</v>
      </c>
    </row>
    <row r="76" spans="1:9" ht="12.75" customHeight="1" x14ac:dyDescent="0.2">
      <c r="A76" s="187" t="s">
        <v>61</v>
      </c>
      <c r="B76" s="187"/>
      <c r="C76" s="187"/>
      <c r="D76" s="187"/>
      <c r="E76" s="187"/>
      <c r="F76" s="187"/>
      <c r="G76" s="15">
        <v>68</v>
      </c>
      <c r="H76" s="33">
        <v>539219000</v>
      </c>
      <c r="I76" s="33">
        <v>539219000</v>
      </c>
    </row>
    <row r="77" spans="1:9" ht="12.75" customHeight="1" x14ac:dyDescent="0.2">
      <c r="A77" s="187" t="s">
        <v>62</v>
      </c>
      <c r="B77" s="187"/>
      <c r="C77" s="187"/>
      <c r="D77" s="187"/>
      <c r="E77" s="187"/>
      <c r="F77" s="187"/>
      <c r="G77" s="15">
        <v>69</v>
      </c>
      <c r="H77" s="33">
        <v>38623828</v>
      </c>
      <c r="I77" s="33">
        <v>38623828</v>
      </c>
    </row>
    <row r="78" spans="1:9" ht="12.75" customHeight="1" x14ac:dyDescent="0.2">
      <c r="A78" s="188" t="s">
        <v>63</v>
      </c>
      <c r="B78" s="188"/>
      <c r="C78" s="188"/>
      <c r="D78" s="188"/>
      <c r="E78" s="188"/>
      <c r="F78" s="188"/>
      <c r="G78" s="16">
        <v>70</v>
      </c>
      <c r="H78" s="34">
        <f>SUM(H79:H83)</f>
        <v>0</v>
      </c>
      <c r="I78" s="34">
        <f>SUM(I79:I83)</f>
        <v>0</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0</v>
      </c>
      <c r="I81" s="33">
        <v>0</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205" t="s">
        <v>69</v>
      </c>
      <c r="B84" s="205"/>
      <c r="C84" s="205"/>
      <c r="D84" s="205"/>
      <c r="E84" s="205"/>
      <c r="F84" s="205"/>
      <c r="G84" s="119">
        <v>76</v>
      </c>
      <c r="H84" s="120">
        <v>34054579</v>
      </c>
      <c r="I84" s="120">
        <v>34054579</v>
      </c>
    </row>
    <row r="85" spans="1:9" ht="12.75" customHeight="1" x14ac:dyDescent="0.2">
      <c r="A85" s="188" t="s">
        <v>70</v>
      </c>
      <c r="B85" s="188"/>
      <c r="C85" s="188"/>
      <c r="D85" s="188"/>
      <c r="E85" s="188"/>
      <c r="F85" s="188"/>
      <c r="G85" s="16">
        <v>77</v>
      </c>
      <c r="H85" s="34">
        <f>H86+H87+H88</f>
        <v>49493</v>
      </c>
      <c r="I85" s="34">
        <f>I86+I87+I88</f>
        <v>65099</v>
      </c>
    </row>
    <row r="86" spans="1:9" ht="12.75" customHeight="1" x14ac:dyDescent="0.2">
      <c r="A86" s="187" t="s">
        <v>71</v>
      </c>
      <c r="B86" s="187"/>
      <c r="C86" s="187"/>
      <c r="D86" s="187"/>
      <c r="E86" s="187"/>
      <c r="F86" s="187"/>
      <c r="G86" s="15">
        <v>78</v>
      </c>
      <c r="H86" s="33">
        <v>49493</v>
      </c>
      <c r="I86" s="33">
        <v>65099</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-5103089</v>
      </c>
      <c r="I89" s="34">
        <f>I90-I91</f>
        <v>-286827894</v>
      </c>
    </row>
    <row r="90" spans="1:9" ht="12.75" customHeight="1" x14ac:dyDescent="0.2">
      <c r="A90" s="187" t="s">
        <v>75</v>
      </c>
      <c r="B90" s="187"/>
      <c r="C90" s="187"/>
      <c r="D90" s="187"/>
      <c r="E90" s="187"/>
      <c r="F90" s="187"/>
      <c r="G90" s="15">
        <v>82</v>
      </c>
      <c r="H90" s="33">
        <v>0</v>
      </c>
      <c r="I90" s="33">
        <v>0</v>
      </c>
    </row>
    <row r="91" spans="1:9" ht="12.75" customHeight="1" x14ac:dyDescent="0.2">
      <c r="A91" s="187" t="s">
        <v>76</v>
      </c>
      <c r="B91" s="187"/>
      <c r="C91" s="187"/>
      <c r="D91" s="187"/>
      <c r="E91" s="187"/>
      <c r="F91" s="187"/>
      <c r="G91" s="15">
        <v>83</v>
      </c>
      <c r="H91" s="33">
        <v>5103089</v>
      </c>
      <c r="I91" s="33">
        <v>286827894</v>
      </c>
    </row>
    <row r="92" spans="1:9" ht="12.75" customHeight="1" x14ac:dyDescent="0.2">
      <c r="A92" s="188" t="s">
        <v>77</v>
      </c>
      <c r="B92" s="188"/>
      <c r="C92" s="188"/>
      <c r="D92" s="188"/>
      <c r="E92" s="188"/>
      <c r="F92" s="188"/>
      <c r="G92" s="16">
        <v>84</v>
      </c>
      <c r="H92" s="34">
        <f>H93-H94</f>
        <v>-29974240</v>
      </c>
      <c r="I92" s="34">
        <f>I93-I94</f>
        <v>-30838140</v>
      </c>
    </row>
    <row r="93" spans="1:9" ht="12.75" customHeight="1" x14ac:dyDescent="0.2">
      <c r="A93" s="187" t="s">
        <v>78</v>
      </c>
      <c r="B93" s="187"/>
      <c r="C93" s="187"/>
      <c r="D93" s="187"/>
      <c r="E93" s="187"/>
      <c r="F93" s="187"/>
      <c r="G93" s="15">
        <v>85</v>
      </c>
      <c r="H93" s="33">
        <v>0</v>
      </c>
      <c r="I93" s="33">
        <v>0</v>
      </c>
    </row>
    <row r="94" spans="1:9" ht="12.75" customHeight="1" x14ac:dyDescent="0.2">
      <c r="A94" s="187" t="s">
        <v>79</v>
      </c>
      <c r="B94" s="187"/>
      <c r="C94" s="187"/>
      <c r="D94" s="187"/>
      <c r="E94" s="187"/>
      <c r="F94" s="187"/>
      <c r="G94" s="15">
        <v>86</v>
      </c>
      <c r="H94" s="33">
        <v>29974240</v>
      </c>
      <c r="I94" s="33">
        <v>30838140</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5140220</v>
      </c>
      <c r="I96" s="34">
        <f>SUM(I97:I102)</f>
        <v>6972160</v>
      </c>
    </row>
    <row r="97" spans="1:9" ht="12.75" customHeight="1" x14ac:dyDescent="0.2">
      <c r="A97" s="187" t="s">
        <v>81</v>
      </c>
      <c r="B97" s="187"/>
      <c r="C97" s="187"/>
      <c r="D97" s="187"/>
      <c r="E97" s="187"/>
      <c r="F97" s="187"/>
      <c r="G97" s="15">
        <v>89</v>
      </c>
      <c r="H97" s="33">
        <v>2477663</v>
      </c>
      <c r="I97" s="33">
        <v>2364376</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2662557</v>
      </c>
      <c r="I102" s="33">
        <v>4607784</v>
      </c>
    </row>
    <row r="103" spans="1:9" ht="12.75" customHeight="1" x14ac:dyDescent="0.2">
      <c r="A103" s="189" t="s">
        <v>386</v>
      </c>
      <c r="B103" s="189"/>
      <c r="C103" s="189"/>
      <c r="D103" s="189"/>
      <c r="E103" s="189"/>
      <c r="F103" s="189"/>
      <c r="G103" s="16">
        <v>95</v>
      </c>
      <c r="H103" s="34">
        <f>SUM(H104:H114)</f>
        <v>61304036</v>
      </c>
      <c r="I103" s="34">
        <f>SUM(I104:I114)</f>
        <v>322255349</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48492125</v>
      </c>
      <c r="I109" s="33">
        <v>67615702</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5326860</v>
      </c>
      <c r="I111" s="33">
        <v>1841433</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245313163</v>
      </c>
    </row>
    <row r="114" spans="1:9" ht="12.75" customHeight="1" x14ac:dyDescent="0.2">
      <c r="A114" s="187" t="s">
        <v>97</v>
      </c>
      <c r="B114" s="187"/>
      <c r="C114" s="187"/>
      <c r="D114" s="187"/>
      <c r="E114" s="187"/>
      <c r="F114" s="187"/>
      <c r="G114" s="15">
        <v>106</v>
      </c>
      <c r="H114" s="33">
        <v>7485051</v>
      </c>
      <c r="I114" s="33">
        <v>7485051</v>
      </c>
    </row>
    <row r="115" spans="1:9" ht="12.75" customHeight="1" x14ac:dyDescent="0.2">
      <c r="A115" s="189" t="s">
        <v>387</v>
      </c>
      <c r="B115" s="189"/>
      <c r="C115" s="189"/>
      <c r="D115" s="189"/>
      <c r="E115" s="189"/>
      <c r="F115" s="189"/>
      <c r="G115" s="16">
        <v>107</v>
      </c>
      <c r="H115" s="34">
        <f>SUM(H116:H129)</f>
        <v>49066705</v>
      </c>
      <c r="I115" s="34">
        <f>SUM(I116:I129)</f>
        <v>198471670</v>
      </c>
    </row>
    <row r="116" spans="1:9" ht="12.75" customHeight="1" x14ac:dyDescent="0.2">
      <c r="A116" s="187" t="s">
        <v>87</v>
      </c>
      <c r="B116" s="187"/>
      <c r="C116" s="187"/>
      <c r="D116" s="187"/>
      <c r="E116" s="187"/>
      <c r="F116" s="187"/>
      <c r="G116" s="15">
        <v>108</v>
      </c>
      <c r="H116" s="33">
        <v>879893</v>
      </c>
      <c r="I116" s="33">
        <v>891552</v>
      </c>
    </row>
    <row r="117" spans="1:9" ht="22.15" customHeight="1" x14ac:dyDescent="0.2">
      <c r="A117" s="187" t="s">
        <v>88</v>
      </c>
      <c r="B117" s="187"/>
      <c r="C117" s="187"/>
      <c r="D117" s="187"/>
      <c r="E117" s="187"/>
      <c r="F117" s="187"/>
      <c r="G117" s="15">
        <v>109</v>
      </c>
      <c r="H117" s="33">
        <v>7770423</v>
      </c>
      <c r="I117" s="33">
        <v>3634235</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7534025</v>
      </c>
      <c r="I121" s="33">
        <v>9014018</v>
      </c>
    </row>
    <row r="122" spans="1:9" ht="12.75" customHeight="1" x14ac:dyDescent="0.2">
      <c r="A122" s="187" t="s">
        <v>93</v>
      </c>
      <c r="B122" s="187"/>
      <c r="C122" s="187"/>
      <c r="D122" s="187"/>
      <c r="E122" s="187"/>
      <c r="F122" s="187"/>
      <c r="G122" s="15">
        <v>114</v>
      </c>
      <c r="H122" s="33">
        <v>0</v>
      </c>
      <c r="I122" s="33">
        <v>0</v>
      </c>
    </row>
    <row r="123" spans="1:9" ht="12.75" customHeight="1" x14ac:dyDescent="0.2">
      <c r="A123" s="187" t="s">
        <v>94</v>
      </c>
      <c r="B123" s="187"/>
      <c r="C123" s="187"/>
      <c r="D123" s="187"/>
      <c r="E123" s="187"/>
      <c r="F123" s="187"/>
      <c r="G123" s="15">
        <v>115</v>
      </c>
      <c r="H123" s="33">
        <v>22355831</v>
      </c>
      <c r="I123" s="33">
        <v>12319996</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3476354</v>
      </c>
      <c r="I125" s="33">
        <v>3486240</v>
      </c>
    </row>
    <row r="126" spans="1:9" x14ac:dyDescent="0.2">
      <c r="A126" s="187" t="s">
        <v>99</v>
      </c>
      <c r="B126" s="187"/>
      <c r="C126" s="187"/>
      <c r="D126" s="187"/>
      <c r="E126" s="187"/>
      <c r="F126" s="187"/>
      <c r="G126" s="15">
        <v>118</v>
      </c>
      <c r="H126" s="33">
        <v>3507776</v>
      </c>
      <c r="I126" s="33">
        <v>3233490</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3542403</v>
      </c>
      <c r="I129" s="33">
        <v>165892139</v>
      </c>
    </row>
    <row r="130" spans="1:9" ht="22.15" customHeight="1" x14ac:dyDescent="0.2">
      <c r="A130" s="204" t="s">
        <v>103</v>
      </c>
      <c r="B130" s="204"/>
      <c r="C130" s="204"/>
      <c r="D130" s="204"/>
      <c r="E130" s="204"/>
      <c r="F130" s="204"/>
      <c r="G130" s="15">
        <v>122</v>
      </c>
      <c r="H130" s="33">
        <v>25202080</v>
      </c>
      <c r="I130" s="33">
        <v>23160740</v>
      </c>
    </row>
    <row r="131" spans="1:9" x14ac:dyDescent="0.2">
      <c r="A131" s="189" t="s">
        <v>388</v>
      </c>
      <c r="B131" s="189"/>
      <c r="C131" s="189"/>
      <c r="D131" s="189"/>
      <c r="E131" s="189"/>
      <c r="F131" s="189"/>
      <c r="G131" s="16">
        <v>123</v>
      </c>
      <c r="H131" s="34">
        <f>H75+H96+H103+H115+H130</f>
        <v>717582612</v>
      </c>
      <c r="I131" s="34">
        <f>I75+I96+I103+I115+I130</f>
        <v>845156391</v>
      </c>
    </row>
    <row r="132" spans="1:9" x14ac:dyDescent="0.2">
      <c r="A132" s="204" t="s">
        <v>104</v>
      </c>
      <c r="B132" s="204"/>
      <c r="C132" s="204"/>
      <c r="D132" s="204"/>
      <c r="E132" s="204"/>
      <c r="F132" s="204"/>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0" zoomScaleNormal="100" zoomScaleSheetLayoutView="110" workbookViewId="0">
      <selection activeCell="M4" sqref="M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445</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447</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156439286</v>
      </c>
      <c r="I8" s="37">
        <f>SUM(I9:I13)</f>
        <v>42199398</v>
      </c>
      <c r="J8" s="37">
        <f>SUM(J9:J13)</f>
        <v>159616031</v>
      </c>
      <c r="K8" s="37">
        <f>SUM(K9:K13)</f>
        <v>36241131</v>
      </c>
    </row>
    <row r="9" spans="1:11" x14ac:dyDescent="0.2">
      <c r="A9" s="187" t="s">
        <v>121</v>
      </c>
      <c r="B9" s="187"/>
      <c r="C9" s="187"/>
      <c r="D9" s="187"/>
      <c r="E9" s="187"/>
      <c r="F9" s="187"/>
      <c r="G9" s="15">
        <v>126</v>
      </c>
      <c r="H9" s="33">
        <v>2200</v>
      </c>
      <c r="I9" s="33">
        <v>547</v>
      </c>
      <c r="J9" s="33">
        <v>3947</v>
      </c>
      <c r="K9" s="128">
        <v>988</v>
      </c>
    </row>
    <row r="10" spans="1:11" x14ac:dyDescent="0.2">
      <c r="A10" s="187" t="s">
        <v>122</v>
      </c>
      <c r="B10" s="187"/>
      <c r="C10" s="187"/>
      <c r="D10" s="187"/>
      <c r="E10" s="187"/>
      <c r="F10" s="187"/>
      <c r="G10" s="15">
        <v>127</v>
      </c>
      <c r="H10" s="33">
        <v>143447634</v>
      </c>
      <c r="I10" s="33">
        <v>39692931</v>
      </c>
      <c r="J10" s="33">
        <v>147106649</v>
      </c>
      <c r="K10" s="128">
        <v>32658123</v>
      </c>
    </row>
    <row r="11" spans="1:11" x14ac:dyDescent="0.2">
      <c r="A11" s="187" t="s">
        <v>123</v>
      </c>
      <c r="B11" s="187"/>
      <c r="C11" s="187"/>
      <c r="D11" s="187"/>
      <c r="E11" s="187"/>
      <c r="F11" s="187"/>
      <c r="G11" s="15">
        <v>128</v>
      </c>
      <c r="H11" s="33">
        <v>0</v>
      </c>
      <c r="I11" s="33">
        <v>0</v>
      </c>
      <c r="J11" s="33">
        <v>0</v>
      </c>
      <c r="K11" s="128">
        <v>0</v>
      </c>
    </row>
    <row r="12" spans="1:11" x14ac:dyDescent="0.2">
      <c r="A12" s="187" t="s">
        <v>124</v>
      </c>
      <c r="B12" s="187"/>
      <c r="C12" s="187"/>
      <c r="D12" s="187"/>
      <c r="E12" s="187"/>
      <c r="F12" s="187"/>
      <c r="G12" s="15">
        <v>129</v>
      </c>
      <c r="H12" s="33">
        <v>92108</v>
      </c>
      <c r="I12" s="33">
        <v>20085</v>
      </c>
      <c r="J12" s="33">
        <v>80428</v>
      </c>
      <c r="K12" s="128">
        <v>20188</v>
      </c>
    </row>
    <row r="13" spans="1:11" x14ac:dyDescent="0.2">
      <c r="A13" s="187" t="s">
        <v>125</v>
      </c>
      <c r="B13" s="187"/>
      <c r="C13" s="187"/>
      <c r="D13" s="187"/>
      <c r="E13" s="187"/>
      <c r="F13" s="187"/>
      <c r="G13" s="15">
        <v>130</v>
      </c>
      <c r="H13" s="33">
        <v>12897344</v>
      </c>
      <c r="I13" s="33">
        <v>2485835</v>
      </c>
      <c r="J13" s="33">
        <v>12425007</v>
      </c>
      <c r="K13" s="128">
        <v>3561832</v>
      </c>
    </row>
    <row r="14" spans="1:11" x14ac:dyDescent="0.2">
      <c r="A14" s="223" t="s">
        <v>126</v>
      </c>
      <c r="B14" s="223"/>
      <c r="C14" s="223"/>
      <c r="D14" s="223"/>
      <c r="E14" s="223"/>
      <c r="F14" s="223"/>
      <c r="G14" s="20">
        <v>131</v>
      </c>
      <c r="H14" s="37">
        <f>H15+H16+H20+H24+H25+H26+H29+H36</f>
        <v>193905551</v>
      </c>
      <c r="I14" s="37">
        <f>I15+I16+I20+I24+I25+I26+I29+I36</f>
        <v>72607671</v>
      </c>
      <c r="J14" s="37">
        <f>J15+J16+J20+J24+J25+J26+J29+J36</f>
        <v>169817525</v>
      </c>
      <c r="K14" s="37">
        <f>K15+K16+K20+K24+K25+K26+K29+K36</f>
        <v>42463321</v>
      </c>
    </row>
    <row r="15" spans="1:11" x14ac:dyDescent="0.2">
      <c r="A15" s="187" t="s">
        <v>108</v>
      </c>
      <c r="B15" s="187"/>
      <c r="C15" s="187"/>
      <c r="D15" s="187"/>
      <c r="E15" s="187"/>
      <c r="F15" s="187"/>
      <c r="G15" s="15">
        <v>132</v>
      </c>
      <c r="H15" s="33">
        <v>0</v>
      </c>
      <c r="I15" s="33">
        <v>0</v>
      </c>
      <c r="J15" s="33">
        <v>0</v>
      </c>
      <c r="K15" s="33">
        <v>0</v>
      </c>
    </row>
    <row r="16" spans="1:11" x14ac:dyDescent="0.2">
      <c r="A16" s="232" t="s">
        <v>127</v>
      </c>
      <c r="B16" s="232"/>
      <c r="C16" s="232"/>
      <c r="D16" s="232"/>
      <c r="E16" s="232"/>
      <c r="F16" s="232"/>
      <c r="G16" s="20">
        <v>133</v>
      </c>
      <c r="H16" s="37">
        <f>SUM(H17:H19)</f>
        <v>62327295</v>
      </c>
      <c r="I16" s="37">
        <f>SUM(I17:I19)</f>
        <v>16465712</v>
      </c>
      <c r="J16" s="37">
        <f>SUM(J17:J19)</f>
        <v>52681153</v>
      </c>
      <c r="K16" s="37">
        <f>SUM(K17:K19)</f>
        <v>12661793</v>
      </c>
    </row>
    <row r="17" spans="1:11" x14ac:dyDescent="0.2">
      <c r="A17" s="229" t="s">
        <v>128</v>
      </c>
      <c r="B17" s="229"/>
      <c r="C17" s="229"/>
      <c r="D17" s="229"/>
      <c r="E17" s="229"/>
      <c r="F17" s="229"/>
      <c r="G17" s="15">
        <v>134</v>
      </c>
      <c r="H17" s="33">
        <v>17378519</v>
      </c>
      <c r="I17" s="33">
        <v>5131522</v>
      </c>
      <c r="J17" s="33">
        <v>17720199</v>
      </c>
      <c r="K17" s="33">
        <v>4529404</v>
      </c>
    </row>
    <row r="18" spans="1:11" x14ac:dyDescent="0.2">
      <c r="A18" s="229" t="s">
        <v>129</v>
      </c>
      <c r="B18" s="229"/>
      <c r="C18" s="229"/>
      <c r="D18" s="229"/>
      <c r="E18" s="229"/>
      <c r="F18" s="229"/>
      <c r="G18" s="15">
        <v>135</v>
      </c>
      <c r="H18" s="33">
        <v>0</v>
      </c>
      <c r="I18" s="33">
        <v>0</v>
      </c>
      <c r="J18" s="33">
        <v>0</v>
      </c>
      <c r="K18" s="33">
        <v>0</v>
      </c>
    </row>
    <row r="19" spans="1:11" x14ac:dyDescent="0.2">
      <c r="A19" s="229" t="s">
        <v>130</v>
      </c>
      <c r="B19" s="229"/>
      <c r="C19" s="229"/>
      <c r="D19" s="229"/>
      <c r="E19" s="229"/>
      <c r="F19" s="229"/>
      <c r="G19" s="15">
        <v>136</v>
      </c>
      <c r="H19" s="33">
        <v>44948776</v>
      </c>
      <c r="I19" s="33">
        <v>11334190</v>
      </c>
      <c r="J19" s="33">
        <v>34960954</v>
      </c>
      <c r="K19" s="33">
        <v>8132389</v>
      </c>
    </row>
    <row r="20" spans="1:11" x14ac:dyDescent="0.2">
      <c r="A20" s="232" t="s">
        <v>131</v>
      </c>
      <c r="B20" s="232"/>
      <c r="C20" s="232"/>
      <c r="D20" s="232"/>
      <c r="E20" s="232"/>
      <c r="F20" s="232"/>
      <c r="G20" s="20">
        <v>137</v>
      </c>
      <c r="H20" s="37">
        <f>SUM(H21:H23)</f>
        <v>66468919</v>
      </c>
      <c r="I20" s="37">
        <f>SUM(I21:I23)</f>
        <v>16781582</v>
      </c>
      <c r="J20" s="37">
        <f>SUM(J21:J23)</f>
        <v>65443633</v>
      </c>
      <c r="K20" s="37">
        <f>SUM(K21:K23)</f>
        <v>16644782</v>
      </c>
    </row>
    <row r="21" spans="1:11" x14ac:dyDescent="0.2">
      <c r="A21" s="229" t="s">
        <v>109</v>
      </c>
      <c r="B21" s="229"/>
      <c r="C21" s="229"/>
      <c r="D21" s="229"/>
      <c r="E21" s="229"/>
      <c r="F21" s="229"/>
      <c r="G21" s="15">
        <v>138</v>
      </c>
      <c r="H21" s="33">
        <v>41250083</v>
      </c>
      <c r="I21" s="33">
        <v>10548741</v>
      </c>
      <c r="J21" s="33">
        <v>40987488</v>
      </c>
      <c r="K21" s="33">
        <v>10586899</v>
      </c>
    </row>
    <row r="22" spans="1:11" x14ac:dyDescent="0.2">
      <c r="A22" s="229" t="s">
        <v>110</v>
      </c>
      <c r="B22" s="229"/>
      <c r="C22" s="229"/>
      <c r="D22" s="229"/>
      <c r="E22" s="229"/>
      <c r="F22" s="229"/>
      <c r="G22" s="15">
        <v>139</v>
      </c>
      <c r="H22" s="33">
        <v>15471699</v>
      </c>
      <c r="I22" s="33">
        <v>3769186</v>
      </c>
      <c r="J22" s="33">
        <v>15184730</v>
      </c>
      <c r="K22" s="33">
        <v>3699518</v>
      </c>
    </row>
    <row r="23" spans="1:11" x14ac:dyDescent="0.2">
      <c r="A23" s="229" t="s">
        <v>111</v>
      </c>
      <c r="B23" s="229"/>
      <c r="C23" s="229"/>
      <c r="D23" s="229"/>
      <c r="E23" s="229"/>
      <c r="F23" s="229"/>
      <c r="G23" s="15">
        <v>140</v>
      </c>
      <c r="H23" s="33">
        <v>9747137</v>
      </c>
      <c r="I23" s="33">
        <v>2463655</v>
      </c>
      <c r="J23" s="33">
        <v>9271415</v>
      </c>
      <c r="K23" s="33">
        <v>2358365</v>
      </c>
    </row>
    <row r="24" spans="1:11" x14ac:dyDescent="0.2">
      <c r="A24" s="187" t="s">
        <v>112</v>
      </c>
      <c r="B24" s="187"/>
      <c r="C24" s="187"/>
      <c r="D24" s="187"/>
      <c r="E24" s="187"/>
      <c r="F24" s="187"/>
      <c r="G24" s="15">
        <v>141</v>
      </c>
      <c r="H24" s="33">
        <v>9923146</v>
      </c>
      <c r="I24" s="33">
        <v>2674208</v>
      </c>
      <c r="J24" s="33">
        <v>21090291</v>
      </c>
      <c r="K24" s="33">
        <v>1579912</v>
      </c>
    </row>
    <row r="25" spans="1:11" x14ac:dyDescent="0.2">
      <c r="A25" s="187" t="s">
        <v>113</v>
      </c>
      <c r="B25" s="187"/>
      <c r="C25" s="187"/>
      <c r="D25" s="187"/>
      <c r="E25" s="187"/>
      <c r="F25" s="187"/>
      <c r="G25" s="15">
        <v>142</v>
      </c>
      <c r="H25" s="33">
        <v>25424806</v>
      </c>
      <c r="I25" s="33">
        <v>8207700</v>
      </c>
      <c r="J25" s="33">
        <v>25192718</v>
      </c>
      <c r="K25" s="33">
        <v>7859757</v>
      </c>
    </row>
    <row r="26" spans="1:11" x14ac:dyDescent="0.2">
      <c r="A26" s="232" t="s">
        <v>132</v>
      </c>
      <c r="B26" s="232"/>
      <c r="C26" s="232"/>
      <c r="D26" s="232"/>
      <c r="E26" s="232"/>
      <c r="F26" s="232"/>
      <c r="G26" s="20">
        <v>143</v>
      </c>
      <c r="H26" s="37">
        <f>H27+H28</f>
        <v>27061286</v>
      </c>
      <c r="I26" s="37">
        <f>I27+I28</f>
        <v>27061286</v>
      </c>
      <c r="J26" s="37">
        <f>J27+J28</f>
        <v>777028</v>
      </c>
      <c r="K26" s="37">
        <f>K27+K28</f>
        <v>777028</v>
      </c>
    </row>
    <row r="27" spans="1:11" x14ac:dyDescent="0.2">
      <c r="A27" s="229" t="s">
        <v>133</v>
      </c>
      <c r="B27" s="229"/>
      <c r="C27" s="229"/>
      <c r="D27" s="229"/>
      <c r="E27" s="229"/>
      <c r="F27" s="229"/>
      <c r="G27" s="15">
        <v>144</v>
      </c>
      <c r="H27" s="33">
        <v>26989808</v>
      </c>
      <c r="I27" s="33">
        <v>26989808</v>
      </c>
      <c r="J27" s="33">
        <v>0</v>
      </c>
      <c r="K27" s="33">
        <v>0</v>
      </c>
    </row>
    <row r="28" spans="1:11" x14ac:dyDescent="0.2">
      <c r="A28" s="229" t="s">
        <v>134</v>
      </c>
      <c r="B28" s="229"/>
      <c r="C28" s="229"/>
      <c r="D28" s="229"/>
      <c r="E28" s="229"/>
      <c r="F28" s="229"/>
      <c r="G28" s="15">
        <v>145</v>
      </c>
      <c r="H28" s="33">
        <v>71478</v>
      </c>
      <c r="I28" s="33">
        <v>71478</v>
      </c>
      <c r="J28" s="33">
        <v>777028</v>
      </c>
      <c r="K28" s="33">
        <v>777028</v>
      </c>
    </row>
    <row r="29" spans="1:11" x14ac:dyDescent="0.2">
      <c r="A29" s="232" t="s">
        <v>135</v>
      </c>
      <c r="B29" s="232"/>
      <c r="C29" s="232"/>
      <c r="D29" s="232"/>
      <c r="E29" s="232"/>
      <c r="F29" s="232"/>
      <c r="G29" s="20">
        <v>146</v>
      </c>
      <c r="H29" s="37">
        <f>SUM(H30:H35)</f>
        <v>623717</v>
      </c>
      <c r="I29" s="37">
        <f>SUM(I30:I35)</f>
        <v>623717</v>
      </c>
      <c r="J29" s="37">
        <f>SUM(J30:J35)</f>
        <v>3070459</v>
      </c>
      <c r="K29" s="37">
        <f>SUM(K30:K35)</f>
        <v>2091463</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623717</v>
      </c>
      <c r="I32" s="33">
        <v>623717</v>
      </c>
      <c r="J32" s="33">
        <v>1973226</v>
      </c>
      <c r="K32" s="33">
        <v>994230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1097233</v>
      </c>
      <c r="K35" s="33">
        <v>1097233</v>
      </c>
    </row>
    <row r="36" spans="1:11" x14ac:dyDescent="0.2">
      <c r="A36" s="187" t="s">
        <v>114</v>
      </c>
      <c r="B36" s="187"/>
      <c r="C36" s="187"/>
      <c r="D36" s="187"/>
      <c r="E36" s="187"/>
      <c r="F36" s="187"/>
      <c r="G36" s="15">
        <v>153</v>
      </c>
      <c r="H36" s="33">
        <v>2076382</v>
      </c>
      <c r="I36" s="33">
        <v>793466</v>
      </c>
      <c r="J36" s="33">
        <v>1562243</v>
      </c>
      <c r="K36" s="33">
        <v>848586</v>
      </c>
    </row>
    <row r="37" spans="1:11" x14ac:dyDescent="0.2">
      <c r="A37" s="223" t="s">
        <v>142</v>
      </c>
      <c r="B37" s="223"/>
      <c r="C37" s="223"/>
      <c r="D37" s="223"/>
      <c r="E37" s="223"/>
      <c r="F37" s="223"/>
      <c r="G37" s="20">
        <v>154</v>
      </c>
      <c r="H37" s="37">
        <f>SUM(H38:H47)</f>
        <v>14532897</v>
      </c>
      <c r="I37" s="37">
        <f>SUM(I38:I47)</f>
        <v>372029</v>
      </c>
      <c r="J37" s="37">
        <f>SUM(J38:J47)</f>
        <v>4744858</v>
      </c>
      <c r="K37" s="37">
        <f>SUM(K38:K47)</f>
        <v>46394</v>
      </c>
    </row>
    <row r="38" spans="1:11" x14ac:dyDescent="0.2">
      <c r="A38" s="187" t="s">
        <v>143</v>
      </c>
      <c r="B38" s="187"/>
      <c r="C38" s="187"/>
      <c r="D38" s="187"/>
      <c r="E38" s="187"/>
      <c r="F38" s="187"/>
      <c r="G38" s="15">
        <v>155</v>
      </c>
      <c r="H38" s="33">
        <v>261222</v>
      </c>
      <c r="I38" s="33">
        <v>0</v>
      </c>
      <c r="J38" s="33">
        <v>0</v>
      </c>
      <c r="K38" s="33">
        <v>0</v>
      </c>
    </row>
    <row r="39" spans="1:11" ht="25.15" customHeight="1" x14ac:dyDescent="0.2">
      <c r="A39" s="187" t="s">
        <v>144</v>
      </c>
      <c r="B39" s="187"/>
      <c r="C39" s="187"/>
      <c r="D39" s="187"/>
      <c r="E39" s="187"/>
      <c r="F39" s="187"/>
      <c r="G39" s="15">
        <v>156</v>
      </c>
      <c r="H39" s="33">
        <v>11591588</v>
      </c>
      <c r="I39" s="33">
        <v>0</v>
      </c>
      <c r="J39" s="33">
        <v>3276192</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583465</v>
      </c>
      <c r="I44" s="33">
        <v>200217</v>
      </c>
      <c r="J44" s="33">
        <v>168867</v>
      </c>
      <c r="K44" s="33">
        <v>46381</v>
      </c>
    </row>
    <row r="45" spans="1:11" x14ac:dyDescent="0.2">
      <c r="A45" s="187" t="s">
        <v>150</v>
      </c>
      <c r="B45" s="187"/>
      <c r="C45" s="187"/>
      <c r="D45" s="187"/>
      <c r="E45" s="187"/>
      <c r="F45" s="187"/>
      <c r="G45" s="15">
        <v>162</v>
      </c>
      <c r="H45" s="33">
        <v>2096622</v>
      </c>
      <c r="I45" s="33">
        <v>171812</v>
      </c>
      <c r="J45" s="33">
        <v>1299799</v>
      </c>
      <c r="K45" s="33">
        <v>13</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23" t="s">
        <v>153</v>
      </c>
      <c r="B48" s="223"/>
      <c r="C48" s="223"/>
      <c r="D48" s="223"/>
      <c r="E48" s="223"/>
      <c r="F48" s="223"/>
      <c r="G48" s="20">
        <v>165</v>
      </c>
      <c r="H48" s="37">
        <f>SUM(H49:H55)</f>
        <v>3880208</v>
      </c>
      <c r="I48" s="37">
        <f>SUM(I49:I55)</f>
        <v>659787</v>
      </c>
      <c r="J48" s="37">
        <f>SUM(J49:J55)</f>
        <v>21846669</v>
      </c>
      <c r="K48" s="37">
        <f>SUM(K49:K55)</f>
        <v>18513543</v>
      </c>
    </row>
    <row r="49" spans="1:11" ht="25.15" customHeight="1" x14ac:dyDescent="0.2">
      <c r="A49" s="187" t="s">
        <v>154</v>
      </c>
      <c r="B49" s="187"/>
      <c r="C49" s="187"/>
      <c r="D49" s="187"/>
      <c r="E49" s="187"/>
      <c r="F49" s="187"/>
      <c r="G49" s="15">
        <v>166</v>
      </c>
      <c r="H49" s="33">
        <v>0</v>
      </c>
      <c r="I49" s="33">
        <v>0</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1064522</v>
      </c>
      <c r="I51" s="33">
        <v>267327</v>
      </c>
      <c r="J51" s="33">
        <v>1693594</v>
      </c>
      <c r="K51" s="33">
        <v>456661</v>
      </c>
    </row>
    <row r="52" spans="1:11" x14ac:dyDescent="0.2">
      <c r="A52" s="224" t="s">
        <v>157</v>
      </c>
      <c r="B52" s="224"/>
      <c r="C52" s="224"/>
      <c r="D52" s="224"/>
      <c r="E52" s="224"/>
      <c r="F52" s="224"/>
      <c r="G52" s="15">
        <v>169</v>
      </c>
      <c r="H52" s="33">
        <v>1878791</v>
      </c>
      <c r="I52" s="33">
        <v>85348</v>
      </c>
      <c r="J52" s="33">
        <v>2008643</v>
      </c>
      <c r="K52" s="33">
        <v>1038881</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936895</v>
      </c>
      <c r="I55" s="33">
        <v>307112</v>
      </c>
      <c r="J55" s="33">
        <v>18144432</v>
      </c>
      <c r="K55" s="33">
        <v>17018001</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170972183</v>
      </c>
      <c r="I60" s="37">
        <f t="shared" ref="I60:K60" si="0">I8+I37+I56+I57</f>
        <v>42571427</v>
      </c>
      <c r="J60" s="37">
        <f t="shared" si="0"/>
        <v>164360889</v>
      </c>
      <c r="K60" s="37">
        <f t="shared" si="0"/>
        <v>36287525</v>
      </c>
    </row>
    <row r="61" spans="1:11" x14ac:dyDescent="0.2">
      <c r="A61" s="223" t="s">
        <v>166</v>
      </c>
      <c r="B61" s="223"/>
      <c r="C61" s="223"/>
      <c r="D61" s="223"/>
      <c r="E61" s="223"/>
      <c r="F61" s="223"/>
      <c r="G61" s="20">
        <v>178</v>
      </c>
      <c r="H61" s="37">
        <f>H14+H48+H58+H59</f>
        <v>197785759</v>
      </c>
      <c r="I61" s="37">
        <f t="shared" ref="I61:K61" si="1">I14+I48+I58+I59</f>
        <v>73267458</v>
      </c>
      <c r="J61" s="37">
        <f t="shared" si="1"/>
        <v>191664194</v>
      </c>
      <c r="K61" s="37">
        <f t="shared" si="1"/>
        <v>60976864</v>
      </c>
    </row>
    <row r="62" spans="1:11" x14ac:dyDescent="0.2">
      <c r="A62" s="223" t="s">
        <v>167</v>
      </c>
      <c r="B62" s="223"/>
      <c r="C62" s="223"/>
      <c r="D62" s="223"/>
      <c r="E62" s="223"/>
      <c r="F62" s="223"/>
      <c r="G62" s="20">
        <v>179</v>
      </c>
      <c r="H62" s="37">
        <f>H60-H61</f>
        <v>-26813576</v>
      </c>
      <c r="I62" s="37">
        <f t="shared" ref="I62:K62" si="2">I60-I61</f>
        <v>-30696031</v>
      </c>
      <c r="J62" s="37">
        <f t="shared" si="2"/>
        <v>-27303305</v>
      </c>
      <c r="K62" s="37">
        <f t="shared" si="2"/>
        <v>-24689339</v>
      </c>
    </row>
    <row r="63" spans="1:11" x14ac:dyDescent="0.2">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169</v>
      </c>
      <c r="B64" s="210"/>
      <c r="C64" s="210"/>
      <c r="D64" s="210"/>
      <c r="E64" s="210"/>
      <c r="F64" s="210"/>
      <c r="G64" s="20">
        <v>181</v>
      </c>
      <c r="H64" s="37">
        <f>+IF((H60-H61)&lt;0,(H60-H61),0)</f>
        <v>-26813576</v>
      </c>
      <c r="I64" s="37">
        <f t="shared" ref="I64:K64" si="4">+IF((I60-I61)&lt;0,(I60-I61),0)</f>
        <v>-30696031</v>
      </c>
      <c r="J64" s="37">
        <f t="shared" si="4"/>
        <v>-27303305</v>
      </c>
      <c r="K64" s="37">
        <f t="shared" si="4"/>
        <v>-24689339</v>
      </c>
    </row>
    <row r="65" spans="1:11" x14ac:dyDescent="0.2">
      <c r="A65" s="225" t="s">
        <v>115</v>
      </c>
      <c r="B65" s="225"/>
      <c r="C65" s="225"/>
      <c r="D65" s="225"/>
      <c r="E65" s="225"/>
      <c r="F65" s="225"/>
      <c r="G65" s="15">
        <v>182</v>
      </c>
      <c r="H65" s="33">
        <v>3160664</v>
      </c>
      <c r="I65" s="33">
        <v>3160664</v>
      </c>
      <c r="J65" s="33">
        <v>3534835</v>
      </c>
      <c r="K65" s="33">
        <v>3534835</v>
      </c>
    </row>
    <row r="66" spans="1:11" x14ac:dyDescent="0.2">
      <c r="A66" s="223" t="s">
        <v>170</v>
      </c>
      <c r="B66" s="223"/>
      <c r="C66" s="223"/>
      <c r="D66" s="223"/>
      <c r="E66" s="223"/>
      <c r="F66" s="223"/>
      <c r="G66" s="20">
        <v>183</v>
      </c>
      <c r="H66" s="37">
        <f>H62-H65</f>
        <v>-29974240</v>
      </c>
      <c r="I66" s="37">
        <f t="shared" ref="I66:K66" si="5">I62-I65</f>
        <v>-33856695</v>
      </c>
      <c r="J66" s="37">
        <f t="shared" si="5"/>
        <v>-30838140</v>
      </c>
      <c r="K66" s="37">
        <f t="shared" si="5"/>
        <v>-28224174</v>
      </c>
    </row>
    <row r="67" spans="1:11" x14ac:dyDescent="0.2">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172</v>
      </c>
      <c r="B68" s="210"/>
      <c r="C68" s="210"/>
      <c r="D68" s="210"/>
      <c r="E68" s="210"/>
      <c r="F68" s="210"/>
      <c r="G68" s="20">
        <v>185</v>
      </c>
      <c r="H68" s="37">
        <f>+IF((H62-H65)&lt;0,(H62-H65),0)</f>
        <v>-29974240</v>
      </c>
      <c r="I68" s="37">
        <f t="shared" ref="I68:K68" si="7">+IF((I62-I65)&lt;0,(I62-I65),0)</f>
        <v>-33856695</v>
      </c>
      <c r="J68" s="37">
        <f t="shared" si="7"/>
        <v>-30838140</v>
      </c>
      <c r="K68" s="37">
        <f t="shared" si="7"/>
        <v>-28224174</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v>-29974240</v>
      </c>
      <c r="I89" s="40">
        <v>-33856546</v>
      </c>
      <c r="J89" s="40">
        <v>-30838140</v>
      </c>
      <c r="K89" s="40">
        <v>-28224174</v>
      </c>
    </row>
    <row r="90" spans="1:11" ht="24" customHeight="1" x14ac:dyDescent="0.2">
      <c r="A90" s="233" t="s">
        <v>192</v>
      </c>
      <c r="B90" s="233"/>
      <c r="C90" s="233"/>
      <c r="D90" s="233"/>
      <c r="E90" s="233"/>
      <c r="F90" s="233"/>
      <c r="G90" s="20">
        <v>203</v>
      </c>
      <c r="H90" s="39">
        <f>SUM(H91:H98)</f>
        <v>-3181623</v>
      </c>
      <c r="I90" s="39">
        <f>SUM(I91:I98)</f>
        <v>-3162591</v>
      </c>
      <c r="J90" s="39">
        <f>SUM(J91:J98)</f>
        <v>19032</v>
      </c>
      <c r="K90" s="39">
        <f>SUM(K91:K98)</f>
        <v>16792</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-3145703</v>
      </c>
      <c r="I92" s="40">
        <v>-3145703</v>
      </c>
      <c r="J92" s="40">
        <v>0</v>
      </c>
      <c r="K92" s="40">
        <v>0</v>
      </c>
    </row>
    <row r="93" spans="1:11" ht="22.15" customHeight="1" x14ac:dyDescent="0.2">
      <c r="A93" s="224" t="s">
        <v>195</v>
      </c>
      <c r="B93" s="224"/>
      <c r="C93" s="224"/>
      <c r="D93" s="224"/>
      <c r="E93" s="224"/>
      <c r="F93" s="224"/>
      <c r="G93" s="15">
        <v>206</v>
      </c>
      <c r="H93" s="40">
        <v>-35920</v>
      </c>
      <c r="I93" s="40">
        <v>-16888</v>
      </c>
      <c r="J93" s="40">
        <v>19032</v>
      </c>
      <c r="K93" s="40">
        <v>16792</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-572692</v>
      </c>
      <c r="I99" s="40">
        <v>-569266</v>
      </c>
      <c r="J99" s="40">
        <v>3426</v>
      </c>
      <c r="K99" s="40">
        <v>3023</v>
      </c>
    </row>
    <row r="100" spans="1:11" ht="22.9" customHeight="1" x14ac:dyDescent="0.2">
      <c r="A100" s="233" t="s">
        <v>201</v>
      </c>
      <c r="B100" s="233"/>
      <c r="C100" s="233"/>
      <c r="D100" s="233"/>
      <c r="E100" s="233"/>
      <c r="F100" s="233"/>
      <c r="G100" s="20">
        <v>213</v>
      </c>
      <c r="H100" s="39">
        <f>H90-H99</f>
        <v>-2608931</v>
      </c>
      <c r="I100" s="39">
        <f>I90-I99</f>
        <v>-2593325</v>
      </c>
      <c r="J100" s="39">
        <f>J90-J99</f>
        <v>15606</v>
      </c>
      <c r="K100" s="39">
        <f>K90-K99</f>
        <v>13769</v>
      </c>
    </row>
    <row r="101" spans="1:11" x14ac:dyDescent="0.2">
      <c r="A101" s="233" t="s">
        <v>202</v>
      </c>
      <c r="B101" s="233"/>
      <c r="C101" s="233"/>
      <c r="D101" s="233"/>
      <c r="E101" s="233"/>
      <c r="F101" s="233"/>
      <c r="G101" s="20">
        <v>214</v>
      </c>
      <c r="H101" s="39">
        <f>H89+H100</f>
        <v>-32583171</v>
      </c>
      <c r="I101" s="39">
        <f>I89+I100</f>
        <v>-36449871</v>
      </c>
      <c r="J101" s="39">
        <f>J89+J100</f>
        <v>-30822534</v>
      </c>
      <c r="K101" s="39">
        <f>K89+K100</f>
        <v>-28210405</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1" zoomScaleNormal="100" zoomScaleSheetLayoutView="110" workbookViewId="0">
      <selection activeCell="M4" sqref="M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446</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447</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-26813576</v>
      </c>
      <c r="I8" s="43">
        <v>-27303305</v>
      </c>
    </row>
    <row r="9" spans="1:9" ht="12.75" customHeight="1" x14ac:dyDescent="0.2">
      <c r="A9" s="248" t="s">
        <v>211</v>
      </c>
      <c r="B9" s="249"/>
      <c r="C9" s="249"/>
      <c r="D9" s="249"/>
      <c r="E9" s="249"/>
      <c r="F9" s="250"/>
      <c r="G9" s="25">
        <v>2</v>
      </c>
      <c r="H9" s="44">
        <f>H10+H11+H12+H13+H14+H15+H16+H17</f>
        <v>38359220</v>
      </c>
      <c r="I9" s="44">
        <f>I10+I11+I12+I13+I14+I15+I16+I17</f>
        <v>32203134</v>
      </c>
    </row>
    <row r="10" spans="1:9" ht="12.75" customHeight="1" x14ac:dyDescent="0.2">
      <c r="A10" s="240" t="s">
        <v>212</v>
      </c>
      <c r="B10" s="241"/>
      <c r="C10" s="241"/>
      <c r="D10" s="241"/>
      <c r="E10" s="241"/>
      <c r="F10" s="242"/>
      <c r="G10" s="26">
        <v>3</v>
      </c>
      <c r="H10" s="45">
        <v>9923146</v>
      </c>
      <c r="I10" s="45">
        <v>21090291</v>
      </c>
    </row>
    <row r="11" spans="1:9" ht="22.15" customHeight="1" x14ac:dyDescent="0.2">
      <c r="A11" s="240" t="s">
        <v>213</v>
      </c>
      <c r="B11" s="241"/>
      <c r="C11" s="241"/>
      <c r="D11" s="241"/>
      <c r="E11" s="241"/>
      <c r="F11" s="242"/>
      <c r="G11" s="26">
        <v>4</v>
      </c>
      <c r="H11" s="45">
        <v>-66202</v>
      </c>
      <c r="I11" s="45">
        <v>0</v>
      </c>
    </row>
    <row r="12" spans="1:9" ht="23.45" customHeight="1" x14ac:dyDescent="0.2">
      <c r="A12" s="240" t="s">
        <v>214</v>
      </c>
      <c r="B12" s="241"/>
      <c r="C12" s="241"/>
      <c r="D12" s="241"/>
      <c r="E12" s="241"/>
      <c r="F12" s="242"/>
      <c r="G12" s="26">
        <v>5</v>
      </c>
      <c r="H12" s="45">
        <v>35757</v>
      </c>
      <c r="I12" s="45">
        <v>0</v>
      </c>
    </row>
    <row r="13" spans="1:9" ht="12.75" customHeight="1" x14ac:dyDescent="0.2">
      <c r="A13" s="240" t="s">
        <v>215</v>
      </c>
      <c r="B13" s="241"/>
      <c r="C13" s="241"/>
      <c r="D13" s="241"/>
      <c r="E13" s="241"/>
      <c r="F13" s="242"/>
      <c r="G13" s="26">
        <v>6</v>
      </c>
      <c r="H13" s="45">
        <v>-583465</v>
      </c>
      <c r="I13" s="45">
        <v>-3440966</v>
      </c>
    </row>
    <row r="14" spans="1:9" ht="12.75" customHeight="1" x14ac:dyDescent="0.2">
      <c r="A14" s="240" t="s">
        <v>216</v>
      </c>
      <c r="B14" s="241"/>
      <c r="C14" s="241"/>
      <c r="D14" s="241"/>
      <c r="E14" s="241"/>
      <c r="F14" s="242"/>
      <c r="G14" s="26">
        <v>7</v>
      </c>
      <c r="H14" s="45">
        <v>2384451</v>
      </c>
      <c r="I14" s="45">
        <v>1693595</v>
      </c>
    </row>
    <row r="15" spans="1:9" ht="12.75" customHeight="1" x14ac:dyDescent="0.2">
      <c r="A15" s="240" t="s">
        <v>217</v>
      </c>
      <c r="B15" s="241"/>
      <c r="C15" s="241"/>
      <c r="D15" s="241"/>
      <c r="E15" s="241"/>
      <c r="F15" s="242"/>
      <c r="G15" s="26">
        <v>8</v>
      </c>
      <c r="H15" s="45">
        <v>-177921</v>
      </c>
      <c r="I15" s="45">
        <v>1204052</v>
      </c>
    </row>
    <row r="16" spans="1:9" ht="12.75" customHeight="1" x14ac:dyDescent="0.2">
      <c r="A16" s="240" t="s">
        <v>218</v>
      </c>
      <c r="B16" s="241"/>
      <c r="C16" s="241"/>
      <c r="D16" s="241"/>
      <c r="E16" s="241"/>
      <c r="F16" s="242"/>
      <c r="G16" s="26">
        <v>9</v>
      </c>
      <c r="H16" s="45">
        <v>-217832</v>
      </c>
      <c r="I16" s="45">
        <v>-34560</v>
      </c>
    </row>
    <row r="17" spans="1:9" ht="25.15" customHeight="1" x14ac:dyDescent="0.2">
      <c r="A17" s="240" t="s">
        <v>219</v>
      </c>
      <c r="B17" s="241"/>
      <c r="C17" s="241"/>
      <c r="D17" s="241"/>
      <c r="E17" s="241"/>
      <c r="F17" s="242"/>
      <c r="G17" s="26">
        <v>10</v>
      </c>
      <c r="H17" s="45">
        <v>27061286</v>
      </c>
      <c r="I17" s="45">
        <v>11690722</v>
      </c>
    </row>
    <row r="18" spans="1:9" ht="28.15" customHeight="1" x14ac:dyDescent="0.2">
      <c r="A18" s="245" t="s">
        <v>390</v>
      </c>
      <c r="B18" s="246"/>
      <c r="C18" s="246"/>
      <c r="D18" s="246"/>
      <c r="E18" s="246"/>
      <c r="F18" s="247"/>
      <c r="G18" s="25">
        <v>11</v>
      </c>
      <c r="H18" s="44">
        <f>H8+H9</f>
        <v>11545644</v>
      </c>
      <c r="I18" s="44">
        <f>I8+I9</f>
        <v>4899829</v>
      </c>
    </row>
    <row r="19" spans="1:9" ht="12.75" customHeight="1" x14ac:dyDescent="0.2">
      <c r="A19" s="248" t="s">
        <v>220</v>
      </c>
      <c r="B19" s="249"/>
      <c r="C19" s="249"/>
      <c r="D19" s="249"/>
      <c r="E19" s="249"/>
      <c r="F19" s="250"/>
      <c r="G19" s="25">
        <v>12</v>
      </c>
      <c r="H19" s="44">
        <f>H20+H21+H22+H23</f>
        <v>7204504</v>
      </c>
      <c r="I19" s="44">
        <f>I20+I21+I22+I23</f>
        <v>-1085344</v>
      </c>
    </row>
    <row r="20" spans="1:9" ht="12.75" customHeight="1" x14ac:dyDescent="0.2">
      <c r="A20" s="240" t="s">
        <v>221</v>
      </c>
      <c r="B20" s="241"/>
      <c r="C20" s="241"/>
      <c r="D20" s="241"/>
      <c r="E20" s="241"/>
      <c r="F20" s="242"/>
      <c r="G20" s="26">
        <v>13</v>
      </c>
      <c r="H20" s="45">
        <v>7488810</v>
      </c>
      <c r="I20" s="45">
        <v>-597697</v>
      </c>
    </row>
    <row r="21" spans="1:9" ht="12.75" customHeight="1" x14ac:dyDescent="0.2">
      <c r="A21" s="240" t="s">
        <v>222</v>
      </c>
      <c r="B21" s="241"/>
      <c r="C21" s="241"/>
      <c r="D21" s="241"/>
      <c r="E21" s="241"/>
      <c r="F21" s="242"/>
      <c r="G21" s="26">
        <v>14</v>
      </c>
      <c r="H21" s="45">
        <v>2033493</v>
      </c>
      <c r="I21" s="45">
        <v>-3126970</v>
      </c>
    </row>
    <row r="22" spans="1:9" ht="12.75" customHeight="1" x14ac:dyDescent="0.2">
      <c r="A22" s="240" t="s">
        <v>223</v>
      </c>
      <c r="B22" s="241"/>
      <c r="C22" s="241"/>
      <c r="D22" s="241"/>
      <c r="E22" s="241"/>
      <c r="F22" s="242"/>
      <c r="G22" s="26">
        <v>15</v>
      </c>
      <c r="H22" s="45">
        <v>1272018</v>
      </c>
      <c r="I22" s="45">
        <v>135885</v>
      </c>
    </row>
    <row r="23" spans="1:9" ht="12.75" customHeight="1" x14ac:dyDescent="0.2">
      <c r="A23" s="240" t="s">
        <v>224</v>
      </c>
      <c r="B23" s="241"/>
      <c r="C23" s="241"/>
      <c r="D23" s="241"/>
      <c r="E23" s="241"/>
      <c r="F23" s="242"/>
      <c r="G23" s="26">
        <v>16</v>
      </c>
      <c r="H23" s="45">
        <v>-3589817</v>
      </c>
      <c r="I23" s="45">
        <v>2503438</v>
      </c>
    </row>
    <row r="24" spans="1:9" ht="12.75" customHeight="1" x14ac:dyDescent="0.2">
      <c r="A24" s="245" t="s">
        <v>225</v>
      </c>
      <c r="B24" s="246"/>
      <c r="C24" s="246"/>
      <c r="D24" s="246"/>
      <c r="E24" s="246"/>
      <c r="F24" s="247"/>
      <c r="G24" s="25">
        <v>17</v>
      </c>
      <c r="H24" s="44">
        <f>H18+H19</f>
        <v>18750148</v>
      </c>
      <c r="I24" s="44">
        <f>I18+I19</f>
        <v>3814485</v>
      </c>
    </row>
    <row r="25" spans="1:9" ht="12.75" customHeight="1" x14ac:dyDescent="0.2">
      <c r="A25" s="236" t="s">
        <v>226</v>
      </c>
      <c r="B25" s="237"/>
      <c r="C25" s="237"/>
      <c r="D25" s="237"/>
      <c r="E25" s="237"/>
      <c r="F25" s="238"/>
      <c r="G25" s="26">
        <v>18</v>
      </c>
      <c r="H25" s="45">
        <v>-1842188</v>
      </c>
      <c r="I25" s="45">
        <v>-1882321</v>
      </c>
    </row>
    <row r="26" spans="1:9" ht="12.75" customHeight="1" x14ac:dyDescent="0.2">
      <c r="A26" s="236" t="s">
        <v>227</v>
      </c>
      <c r="B26" s="237"/>
      <c r="C26" s="237"/>
      <c r="D26" s="237"/>
      <c r="E26" s="237"/>
      <c r="F26" s="238"/>
      <c r="G26" s="26">
        <v>19</v>
      </c>
      <c r="H26" s="45">
        <v>0</v>
      </c>
      <c r="I26" s="45">
        <v>0</v>
      </c>
    </row>
    <row r="27" spans="1:9" ht="25.9" customHeight="1" x14ac:dyDescent="0.2">
      <c r="A27" s="263" t="s">
        <v>228</v>
      </c>
      <c r="B27" s="264"/>
      <c r="C27" s="264"/>
      <c r="D27" s="264"/>
      <c r="E27" s="264"/>
      <c r="F27" s="265"/>
      <c r="G27" s="27">
        <v>20</v>
      </c>
      <c r="H27" s="46">
        <f>H24+H25+H26</f>
        <v>16907960</v>
      </c>
      <c r="I27" s="46">
        <f>I24+I25+I26</f>
        <v>1932164</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3867533</v>
      </c>
      <c r="I29" s="47">
        <v>3307743</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583465</v>
      </c>
      <c r="I31" s="48">
        <v>263777</v>
      </c>
    </row>
    <row r="32" spans="1:9" ht="12.75" customHeight="1" x14ac:dyDescent="0.2">
      <c r="A32" s="236" t="s">
        <v>233</v>
      </c>
      <c r="B32" s="237"/>
      <c r="C32" s="237"/>
      <c r="D32" s="237"/>
      <c r="E32" s="237"/>
      <c r="F32" s="238"/>
      <c r="G32" s="26">
        <v>24</v>
      </c>
      <c r="H32" s="48">
        <v>0</v>
      </c>
      <c r="I32" s="48">
        <v>3276192</v>
      </c>
    </row>
    <row r="33" spans="1:9" ht="12.75" customHeight="1" x14ac:dyDescent="0.2">
      <c r="A33" s="236" t="s">
        <v>234</v>
      </c>
      <c r="B33" s="237"/>
      <c r="C33" s="237"/>
      <c r="D33" s="237"/>
      <c r="E33" s="237"/>
      <c r="F33" s="238"/>
      <c r="G33" s="26">
        <v>25</v>
      </c>
      <c r="H33" s="48">
        <v>0</v>
      </c>
      <c r="I33" s="48">
        <v>0</v>
      </c>
    </row>
    <row r="34" spans="1:9" ht="12.75" customHeight="1" x14ac:dyDescent="0.2">
      <c r="A34" s="236" t="s">
        <v>235</v>
      </c>
      <c r="B34" s="237"/>
      <c r="C34" s="237"/>
      <c r="D34" s="237"/>
      <c r="E34" s="237"/>
      <c r="F34" s="238"/>
      <c r="G34" s="26">
        <v>26</v>
      </c>
      <c r="H34" s="48">
        <v>60306605</v>
      </c>
      <c r="I34" s="48">
        <v>20071179</v>
      </c>
    </row>
    <row r="35" spans="1:9" ht="26.45" customHeight="1" x14ac:dyDescent="0.2">
      <c r="A35" s="245" t="s">
        <v>236</v>
      </c>
      <c r="B35" s="246"/>
      <c r="C35" s="246"/>
      <c r="D35" s="246"/>
      <c r="E35" s="246"/>
      <c r="F35" s="247"/>
      <c r="G35" s="25">
        <v>27</v>
      </c>
      <c r="H35" s="49">
        <f>H29+H30+H31+H32+H33+H34</f>
        <v>64757603</v>
      </c>
      <c r="I35" s="49">
        <f>I29+I30+I31+I32+I33+I34</f>
        <v>26918891</v>
      </c>
    </row>
    <row r="36" spans="1:9" ht="22.9" customHeight="1" x14ac:dyDescent="0.2">
      <c r="A36" s="236" t="s">
        <v>237</v>
      </c>
      <c r="B36" s="237"/>
      <c r="C36" s="237"/>
      <c r="D36" s="237"/>
      <c r="E36" s="237"/>
      <c r="F36" s="238"/>
      <c r="G36" s="26">
        <v>28</v>
      </c>
      <c r="H36" s="48">
        <v>-21484028</v>
      </c>
      <c r="I36" s="48">
        <v>-18040501</v>
      </c>
    </row>
    <row r="37" spans="1:9" ht="12.75" customHeight="1" x14ac:dyDescent="0.2">
      <c r="A37" s="236" t="s">
        <v>238</v>
      </c>
      <c r="B37" s="237"/>
      <c r="C37" s="237"/>
      <c r="D37" s="237"/>
      <c r="E37" s="237"/>
      <c r="F37" s="238"/>
      <c r="G37" s="26">
        <v>29</v>
      </c>
      <c r="H37" s="48">
        <v>0</v>
      </c>
      <c r="I37" s="48">
        <v>0</v>
      </c>
    </row>
    <row r="38" spans="1:9" ht="12.75" customHeight="1" x14ac:dyDescent="0.2">
      <c r="A38" s="236" t="s">
        <v>239</v>
      </c>
      <c r="B38" s="237"/>
      <c r="C38" s="237"/>
      <c r="D38" s="237"/>
      <c r="E38" s="237"/>
      <c r="F38" s="238"/>
      <c r="G38" s="26">
        <v>30</v>
      </c>
      <c r="H38" s="48">
        <v>0</v>
      </c>
      <c r="I38" s="48">
        <v>0</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0</v>
      </c>
      <c r="I40" s="48">
        <v>-11809814</v>
      </c>
    </row>
    <row r="41" spans="1:9" ht="24" customHeight="1" x14ac:dyDescent="0.2">
      <c r="A41" s="245" t="s">
        <v>242</v>
      </c>
      <c r="B41" s="246"/>
      <c r="C41" s="246"/>
      <c r="D41" s="246"/>
      <c r="E41" s="246"/>
      <c r="F41" s="247"/>
      <c r="G41" s="25">
        <v>33</v>
      </c>
      <c r="H41" s="49">
        <f>H36+H37+H38+H39+H40</f>
        <v>-21484028</v>
      </c>
      <c r="I41" s="49">
        <f>I36+I37+I38+I39+I40</f>
        <v>-29850315</v>
      </c>
    </row>
    <row r="42" spans="1:9" ht="29.45" customHeight="1" x14ac:dyDescent="0.2">
      <c r="A42" s="263" t="s">
        <v>243</v>
      </c>
      <c r="B42" s="264"/>
      <c r="C42" s="264"/>
      <c r="D42" s="264"/>
      <c r="E42" s="264"/>
      <c r="F42" s="265"/>
      <c r="G42" s="27">
        <v>34</v>
      </c>
      <c r="H42" s="50">
        <f>H35+H41</f>
        <v>43273575</v>
      </c>
      <c r="I42" s="50">
        <f>I35+I41</f>
        <v>-2931424</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0</v>
      </c>
      <c r="I46" s="48">
        <v>0</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0</v>
      </c>
      <c r="I48" s="49">
        <f>I44+I45+I46+I47</f>
        <v>0</v>
      </c>
    </row>
    <row r="49" spans="1:9" ht="24.6" customHeight="1" x14ac:dyDescent="0.2">
      <c r="A49" s="236" t="s">
        <v>389</v>
      </c>
      <c r="B49" s="237"/>
      <c r="C49" s="237"/>
      <c r="D49" s="237"/>
      <c r="E49" s="237"/>
      <c r="F49" s="238"/>
      <c r="G49" s="26">
        <v>40</v>
      </c>
      <c r="H49" s="48">
        <v>-7912362</v>
      </c>
      <c r="I49" s="48">
        <v>-11585805</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-3888323</v>
      </c>
      <c r="I51" s="48">
        <v>-4048591</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-4570557</v>
      </c>
    </row>
    <row r="54" spans="1:9" ht="30.6" customHeight="1" x14ac:dyDescent="0.2">
      <c r="A54" s="245" t="s">
        <v>254</v>
      </c>
      <c r="B54" s="246"/>
      <c r="C54" s="246"/>
      <c r="D54" s="246"/>
      <c r="E54" s="246"/>
      <c r="F54" s="247"/>
      <c r="G54" s="25">
        <v>45</v>
      </c>
      <c r="H54" s="49">
        <f>H49+H50+H51+H52+H53</f>
        <v>-11800685</v>
      </c>
      <c r="I54" s="49">
        <f>I49+I50+I51+I52+I53</f>
        <v>-20204953</v>
      </c>
    </row>
    <row r="55" spans="1:9" ht="29.45" customHeight="1" x14ac:dyDescent="0.2">
      <c r="A55" s="266" t="s">
        <v>255</v>
      </c>
      <c r="B55" s="267"/>
      <c r="C55" s="267"/>
      <c r="D55" s="267"/>
      <c r="E55" s="267"/>
      <c r="F55" s="268"/>
      <c r="G55" s="25">
        <v>46</v>
      </c>
      <c r="H55" s="49">
        <f>H48+H54</f>
        <v>-11800685</v>
      </c>
      <c r="I55" s="49">
        <f>I48+I54</f>
        <v>-20204953</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48380850</v>
      </c>
      <c r="I57" s="49">
        <f>I27+I42+I55+I56</f>
        <v>-21204213</v>
      </c>
    </row>
    <row r="58" spans="1:9" x14ac:dyDescent="0.2">
      <c r="A58" s="269" t="s">
        <v>258</v>
      </c>
      <c r="B58" s="270"/>
      <c r="C58" s="270"/>
      <c r="D58" s="270"/>
      <c r="E58" s="270"/>
      <c r="F58" s="271"/>
      <c r="G58" s="26">
        <v>49</v>
      </c>
      <c r="H58" s="48">
        <v>2320039</v>
      </c>
      <c r="I58" s="48">
        <v>50700889</v>
      </c>
    </row>
    <row r="59" spans="1:9" ht="31.15" customHeight="1" x14ac:dyDescent="0.2">
      <c r="A59" s="263" t="s">
        <v>259</v>
      </c>
      <c r="B59" s="264"/>
      <c r="C59" s="264"/>
      <c r="D59" s="264"/>
      <c r="E59" s="264"/>
      <c r="F59" s="265"/>
      <c r="G59" s="27">
        <v>50</v>
      </c>
      <c r="H59" s="50">
        <f>H57+H58</f>
        <v>50700889</v>
      </c>
      <c r="I59" s="50">
        <f>I57+I58</f>
        <v>29496676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5" zoomScale="110" zoomScaleNormal="100" workbookViewId="0">
      <selection activeCell="N10" sqref="N1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446</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447</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A31" zoomScaleNormal="100" zoomScaleSheetLayoutView="80" workbookViewId="0">
      <selection activeCell="M4" sqref="M4"/>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43830</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539219000</v>
      </c>
      <c r="I7" s="65">
        <v>38623828</v>
      </c>
      <c r="J7" s="65">
        <v>0</v>
      </c>
      <c r="K7" s="65">
        <v>0</v>
      </c>
      <c r="L7" s="65">
        <v>0</v>
      </c>
      <c r="M7" s="65">
        <v>0</v>
      </c>
      <c r="N7" s="65">
        <v>0</v>
      </c>
      <c r="O7" s="65">
        <v>36634056</v>
      </c>
      <c r="P7" s="65">
        <v>78947</v>
      </c>
      <c r="Q7" s="65">
        <v>0</v>
      </c>
      <c r="R7" s="65">
        <v>0</v>
      </c>
      <c r="S7" s="65">
        <v>1508183</v>
      </c>
      <c r="T7" s="65">
        <v>-6611271</v>
      </c>
      <c r="U7" s="66">
        <f>H7+I7+J7+K7-L7+M7+N7+O7+P7+Q7+R7+S7+T7</f>
        <v>609452743</v>
      </c>
      <c r="V7" s="65">
        <v>0</v>
      </c>
      <c r="W7" s="66">
        <f>U7+V7</f>
        <v>609452743</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36634056</v>
      </c>
      <c r="P10" s="66">
        <f t="shared" si="2"/>
        <v>78947</v>
      </c>
      <c r="Q10" s="66">
        <f t="shared" si="2"/>
        <v>0</v>
      </c>
      <c r="R10" s="66">
        <f t="shared" si="2"/>
        <v>0</v>
      </c>
      <c r="S10" s="66">
        <f t="shared" si="2"/>
        <v>1508183</v>
      </c>
      <c r="T10" s="66">
        <f t="shared" si="2"/>
        <v>-6611271</v>
      </c>
      <c r="U10" s="66">
        <f t="shared" si="2"/>
        <v>609452743</v>
      </c>
      <c r="V10" s="66">
        <f t="shared" si="2"/>
        <v>0</v>
      </c>
      <c r="W10" s="66">
        <f t="shared" si="2"/>
        <v>609452743</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-29974240</v>
      </c>
      <c r="U11" s="66">
        <f>H11+I11+J11+K11-L11+M11+N11+O11+P11+Q11+R11+S11+T11</f>
        <v>-29974240</v>
      </c>
      <c r="V11" s="65">
        <v>0</v>
      </c>
      <c r="W11" s="66">
        <f t="shared" ref="W11:W28" si="3">U11+V11</f>
        <v>-29974240</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-2579477</v>
      </c>
      <c r="P13" s="67">
        <v>0</v>
      </c>
      <c r="Q13" s="67">
        <v>0</v>
      </c>
      <c r="R13" s="67">
        <v>0</v>
      </c>
      <c r="S13" s="65">
        <v>0</v>
      </c>
      <c r="T13" s="65">
        <v>0</v>
      </c>
      <c r="U13" s="66">
        <f t="shared" si="4"/>
        <v>-2579477</v>
      </c>
      <c r="V13" s="65">
        <v>0</v>
      </c>
      <c r="W13" s="66">
        <f t="shared" si="3"/>
        <v>-2579477</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-29454</v>
      </c>
      <c r="Q14" s="67">
        <v>0</v>
      </c>
      <c r="R14" s="67">
        <v>0</v>
      </c>
      <c r="S14" s="65">
        <v>0</v>
      </c>
      <c r="T14" s="65">
        <v>0</v>
      </c>
      <c r="U14" s="66">
        <f t="shared" si="4"/>
        <v>-29454</v>
      </c>
      <c r="V14" s="65">
        <v>0</v>
      </c>
      <c r="W14" s="66">
        <f t="shared" si="3"/>
        <v>-29454</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-6611271</v>
      </c>
      <c r="T27" s="65">
        <v>6611271</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49493</v>
      </c>
      <c r="Q29" s="68">
        <f t="shared" si="5"/>
        <v>0</v>
      </c>
      <c r="R29" s="68">
        <f t="shared" si="5"/>
        <v>0</v>
      </c>
      <c r="S29" s="68">
        <f t="shared" si="5"/>
        <v>-5103088</v>
      </c>
      <c r="T29" s="68">
        <f t="shared" si="5"/>
        <v>-29974240</v>
      </c>
      <c r="U29" s="68">
        <f t="shared" si="5"/>
        <v>576869572</v>
      </c>
      <c r="V29" s="68">
        <f t="shared" si="5"/>
        <v>0</v>
      </c>
      <c r="W29" s="68">
        <f t="shared" si="5"/>
        <v>576869572</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-2579477</v>
      </c>
      <c r="P31" s="66">
        <f t="shared" si="6"/>
        <v>-29454</v>
      </c>
      <c r="Q31" s="66">
        <f t="shared" si="6"/>
        <v>0</v>
      </c>
      <c r="R31" s="66">
        <f t="shared" si="6"/>
        <v>0</v>
      </c>
      <c r="S31" s="66">
        <f t="shared" si="6"/>
        <v>0</v>
      </c>
      <c r="T31" s="66">
        <f t="shared" si="6"/>
        <v>0</v>
      </c>
      <c r="U31" s="66">
        <f t="shared" si="6"/>
        <v>-2608931</v>
      </c>
      <c r="V31" s="66">
        <f t="shared" si="6"/>
        <v>0</v>
      </c>
      <c r="W31" s="66">
        <f t="shared" si="6"/>
        <v>-2608931</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-2579477</v>
      </c>
      <c r="P32" s="66">
        <f t="shared" si="7"/>
        <v>-29454</v>
      </c>
      <c r="Q32" s="66">
        <f t="shared" si="7"/>
        <v>0</v>
      </c>
      <c r="R32" s="66">
        <f t="shared" si="7"/>
        <v>0</v>
      </c>
      <c r="S32" s="66">
        <f t="shared" si="7"/>
        <v>0</v>
      </c>
      <c r="T32" s="66">
        <f t="shared" si="7"/>
        <v>-29974240</v>
      </c>
      <c r="U32" s="66">
        <f t="shared" si="7"/>
        <v>-32583171</v>
      </c>
      <c r="V32" s="66">
        <f t="shared" si="7"/>
        <v>0</v>
      </c>
      <c r="W32" s="66">
        <f t="shared" si="7"/>
        <v>-32583171</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-6611271</v>
      </c>
      <c r="T33" s="68">
        <f t="shared" si="8"/>
        <v>6611271</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v>539219000</v>
      </c>
      <c r="I35" s="65">
        <v>38623828</v>
      </c>
      <c r="J35" s="65">
        <v>0</v>
      </c>
      <c r="K35" s="65">
        <v>0</v>
      </c>
      <c r="L35" s="65">
        <v>0</v>
      </c>
      <c r="M35" s="65">
        <v>0</v>
      </c>
      <c r="N35" s="65">
        <v>0</v>
      </c>
      <c r="O35" s="65">
        <v>34054579</v>
      </c>
      <c r="P35" s="65">
        <v>49493</v>
      </c>
      <c r="Q35" s="65">
        <v>0</v>
      </c>
      <c r="R35" s="65">
        <v>0</v>
      </c>
      <c r="S35" s="65">
        <v>-5103088</v>
      </c>
      <c r="T35" s="65">
        <v>-29974240</v>
      </c>
      <c r="U35" s="69">
        <f t="shared" ref="U35:U37" si="9">H35+I35+J35+K35-L35+M35+N35+O35+P35+Q35+R35+S35+T35</f>
        <v>576869572</v>
      </c>
      <c r="V35" s="65">
        <v>0</v>
      </c>
      <c r="W35" s="69">
        <f t="shared" ref="W35:W37" si="10">U35+V35</f>
        <v>576869572</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-251750566</v>
      </c>
      <c r="T36" s="65">
        <v>0</v>
      </c>
      <c r="U36" s="69">
        <f t="shared" si="9"/>
        <v>-251750566</v>
      </c>
      <c r="V36" s="65">
        <v>0</v>
      </c>
      <c r="W36" s="69">
        <f t="shared" si="10"/>
        <v>-251750566</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49493</v>
      </c>
      <c r="Q38" s="69">
        <f t="shared" si="11"/>
        <v>0</v>
      </c>
      <c r="R38" s="69">
        <f t="shared" si="11"/>
        <v>0</v>
      </c>
      <c r="S38" s="69">
        <f t="shared" si="11"/>
        <v>-256853654</v>
      </c>
      <c r="T38" s="69">
        <f t="shared" si="11"/>
        <v>-29974240</v>
      </c>
      <c r="U38" s="69">
        <f t="shared" si="11"/>
        <v>325119006</v>
      </c>
      <c r="V38" s="69">
        <f t="shared" si="11"/>
        <v>0</v>
      </c>
      <c r="W38" s="69">
        <f t="shared" si="11"/>
        <v>325119006</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-30838140</v>
      </c>
      <c r="U39" s="69">
        <f t="shared" ref="U39:U56" si="12">H39+I39+J39+K39-L39+M39+N39+O39+P39+Q39+R39+S39+T39</f>
        <v>-30838140</v>
      </c>
      <c r="V39" s="65">
        <v>0</v>
      </c>
      <c r="W39" s="69">
        <f t="shared" ref="W39:W56" si="13">U39+V39</f>
        <v>-30838140</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19032</v>
      </c>
      <c r="Q42" s="67">
        <v>0</v>
      </c>
      <c r="R42" s="67">
        <v>0</v>
      </c>
      <c r="S42" s="65">
        <v>0</v>
      </c>
      <c r="T42" s="65">
        <v>0</v>
      </c>
      <c r="U42" s="69">
        <f t="shared" si="12"/>
        <v>19032</v>
      </c>
      <c r="V42" s="65">
        <v>0</v>
      </c>
      <c r="W42" s="69">
        <f t="shared" si="13"/>
        <v>19032</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-3426</v>
      </c>
      <c r="Q48" s="65">
        <v>0</v>
      </c>
      <c r="R48" s="65">
        <v>0</v>
      </c>
      <c r="S48" s="65">
        <v>0</v>
      </c>
      <c r="T48" s="65">
        <v>0</v>
      </c>
      <c r="U48" s="69">
        <f t="shared" si="12"/>
        <v>-3426</v>
      </c>
      <c r="V48" s="65">
        <v>0</v>
      </c>
      <c r="W48" s="69">
        <f t="shared" si="13"/>
        <v>-3426</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-29974240</v>
      </c>
      <c r="T55" s="65">
        <v>29974240</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-286827894</v>
      </c>
      <c r="T57" s="70">
        <f t="shared" si="14"/>
        <v>-30838140</v>
      </c>
      <c r="U57" s="70">
        <f t="shared" si="14"/>
        <v>294296472</v>
      </c>
      <c r="V57" s="70">
        <f t="shared" si="14"/>
        <v>0</v>
      </c>
      <c r="W57" s="70">
        <f t="shared" si="14"/>
        <v>294296472</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15606</v>
      </c>
      <c r="Q59" s="69">
        <f t="shared" si="15"/>
        <v>0</v>
      </c>
      <c r="R59" s="69">
        <f t="shared" si="15"/>
        <v>0</v>
      </c>
      <c r="S59" s="69">
        <f t="shared" si="15"/>
        <v>0</v>
      </c>
      <c r="T59" s="69">
        <f t="shared" si="15"/>
        <v>0</v>
      </c>
      <c r="U59" s="69">
        <f t="shared" si="15"/>
        <v>15606</v>
      </c>
      <c r="V59" s="69">
        <f t="shared" si="15"/>
        <v>0</v>
      </c>
      <c r="W59" s="69">
        <f t="shared" si="15"/>
        <v>15606</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15606</v>
      </c>
      <c r="Q60" s="69">
        <f t="shared" si="16"/>
        <v>0</v>
      </c>
      <c r="R60" s="69">
        <f t="shared" si="16"/>
        <v>0</v>
      </c>
      <c r="S60" s="69">
        <f t="shared" si="16"/>
        <v>0</v>
      </c>
      <c r="T60" s="69">
        <f t="shared" si="16"/>
        <v>-30838140</v>
      </c>
      <c r="U60" s="69">
        <f t="shared" si="16"/>
        <v>-30822534</v>
      </c>
      <c r="V60" s="69">
        <f t="shared" si="16"/>
        <v>0</v>
      </c>
      <c r="W60" s="69">
        <f t="shared" si="16"/>
        <v>-30822534</v>
      </c>
    </row>
    <row r="61" spans="1:23" ht="29.25" customHeight="1" x14ac:dyDescent="0.2">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-29974240</v>
      </c>
      <c r="T61" s="70">
        <f t="shared" si="17"/>
        <v>29974240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5" t="s">
        <v>412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2020-02-28T09:31:50Z</cp:lastPrinted>
  <dcterms:created xsi:type="dcterms:W3CDTF">2008-10-17T11:51:54Z</dcterms:created>
  <dcterms:modified xsi:type="dcterms:W3CDTF">2020-02-28T13:44:09Z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