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A4DBA648-B557-4EA0-8B18-8C6127C49001}" xr6:coauthVersionLast="45" xr6:coauthVersionMax="45" xr10:uidLastSave="{00000000-0000-0000-0000-000000000000}"/>
  <bookViews>
    <workbookView xWindow="390" yWindow="390" windowWidth="21225" windowHeight="153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34" i="21"/>
  <c r="H49" i="21"/>
  <c r="H51" i="21" s="1"/>
  <c r="K60" i="19"/>
  <c r="I55" i="20"/>
  <c r="I24" i="20"/>
  <c r="I27" i="20" s="1"/>
  <c r="K14" i="19"/>
  <c r="K61" i="19" s="1"/>
  <c r="J60" i="19"/>
  <c r="I75" i="18"/>
  <c r="I131" i="18" s="1"/>
  <c r="I44" i="18"/>
  <c r="H57" i="20"/>
  <c r="H59" i="20" s="1"/>
  <c r="H72" i="18"/>
  <c r="H61" i="19"/>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6" i="19" s="1"/>
  <c r="I57" i="20"/>
  <c r="I59" i="20" s="1"/>
  <c r="K64" i="19"/>
  <c r="K63" i="19"/>
  <c r="J63" i="19"/>
  <c r="I72" i="18"/>
  <c r="H64" i="19"/>
  <c r="I63" i="19"/>
  <c r="I62" i="19"/>
  <c r="I64" i="19"/>
  <c r="H62" i="19"/>
  <c r="H68" i="19" s="1"/>
  <c r="H63" i="19"/>
  <c r="J62" i="19"/>
  <c r="J66" i="19" s="1"/>
  <c r="J64" i="19"/>
  <c r="K68" i="19" l="1"/>
  <c r="K67" i="19"/>
  <c r="H67" i="19"/>
  <c r="H66" i="19"/>
  <c r="I68" i="19"/>
  <c r="I67" i="19"/>
  <c r="I66" i="19"/>
  <c r="J67" i="19"/>
  <c r="J68" i="19"/>
</calcChain>
</file>

<file path=xl/sharedStrings.xml><?xml version="1.0" encoding="utf-8"?>
<sst xmlns="http://schemas.openxmlformats.org/spreadsheetml/2006/main" count="523" uniqueCount="459">
  <si>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</si>
  <si>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</si>
  <si>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</si>
  <si>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</si>
  <si>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</si>
  <si>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</si>
  <si>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</si>
  <si>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</si>
  <si>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</si>
  <si>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</si>
  <si>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</si>
  <si>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</si>
  <si>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</si>
  <si>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</si>
  <si>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</si>
  <si>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</si>
  <si>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</si>
  <si>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</si>
  <si>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</si>
  <si>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</si>
  <si>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</si>
  <si>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</si>
  <si>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</si>
  <si>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</si>
  <si>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</si>
  <si>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</si>
  <si>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</si>
  <si>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</si>
  <si>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</si>
  <si>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</si>
  <si>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</si>
  <si>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</si>
  <si>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</si>
  <si>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</si>
  <si>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</si>
  <si>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</si>
  <si>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</si>
  <si>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</si>
  <si>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</si>
  <si>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</si>
  <si>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</si>
  <si>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</si>
  <si>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</si>
  <si>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</si>
  <si>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</si>
  <si>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</si>
  <si>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</si>
  <si>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</si>
  <si>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</si>
  <si>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</si>
  <si>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</si>
  <si>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</si>
  <si>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</si>
  <si>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</si>
  <si>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</si>
  <si>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</si>
  <si>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</si>
  <si>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</si>
  <si>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</si>
  <si>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</si>
  <si>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</si>
  <si>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</si>
  <si>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</si>
  <si>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</si>
  <si>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</si>
  <si>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</si>
  <si>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</si>
  <si>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</si>
  <si>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</si>
  <si>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</si>
  <si>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</si>
  <si>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</si>
  <si>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</si>
  <si>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</si>
  <si>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</si>
  <si>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</si>
  <si>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</si>
  <si>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</si>
  <si>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</si>
  <si>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</si>
  <si>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</si>
  <si>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</si>
  <si>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</si>
  <si>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</si>
  <si>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</si>
  <si>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</si>
  <si>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</si>
  <si>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</si>
  <si>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</si>
  <si>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</si>
  <si>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</si>
  <si>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</si>
  <si>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</si>
  <si>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</si>
  <si>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</si>
  <si>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</si>
  <si>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</si>
  <si>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</si>
  <si>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</si>
  <si>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</si>
  <si>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</si>
  <si>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</si>
  <si>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</si>
  <si>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</si>
  <si>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</si>
  <si>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</si>
  <si>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</si>
  <si>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</si>
  <si>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</si>
  <si>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</si>
  <si>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</si>
  <si>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</si>
  <si>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</si>
  <si>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</si>
  <si>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</si>
  <si>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</si>
  <si>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</si>
  <si>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</si>
  <si>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</si>
  <si>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</si>
  <si>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</si>
  <si>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</si>
  <si>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</si>
  <si>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</si>
  <si>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</si>
  <si>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</si>
  <si>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</si>
  <si>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</si>
  <si>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</si>
  <si>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</si>
  <si>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</si>
  <si>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</si>
  <si>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</si>
  <si>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</si>
  <si>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</si>
  <si>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</si>
  <si>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</si>
  <si>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</si>
  <si>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</si>
  <si>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</si>
  <si>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</si>
  <si>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</si>
  <si>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</si>
  <si>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</si>
  <si>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</si>
  <si>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</si>
  <si>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</si>
  <si>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</si>
  <si>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</si>
  <si>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</si>
  <si>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</si>
  <si>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</si>
  <si>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</si>
  <si>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</si>
  <si>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</si>
  <si>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</si>
  <si>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</si>
  <si>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</si>
  <si>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</si>
  <si>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</si>
  <si>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</si>
  <si>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</si>
  <si>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</si>
  <si>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</si>
  <si>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</si>
  <si>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</si>
  <si>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</si>
  <si>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</si>
  <si>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</si>
  <si>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</si>
  <si>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</si>
  <si>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</si>
  <si>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</si>
  <si>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</si>
  <si>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</si>
  <si>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</si>
  <si>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</si>
  <si>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</si>
  <si>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</si>
  <si>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</si>
  <si>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</si>
  <si>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</si>
  <si>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</si>
  <si>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</si>
  <si>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</si>
  <si>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</si>
  <si>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</si>
  <si>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</si>
  <si>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</si>
  <si>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</si>
  <si>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</si>
  <si>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</si>
  <si>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</si>
  <si>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</si>
  <si>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</si>
  <si>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</si>
  <si>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</si>
  <si>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</si>
  <si>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</si>
  <si>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</si>
  <si>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</si>
  <si>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</si>
  <si>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</si>
  <si>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</si>
  <si>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</si>
  <si>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</si>
  <si>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</si>
  <si>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</si>
  <si>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</si>
  <si>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</si>
  <si>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</si>
  <si>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</si>
  <si>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</si>
  <si>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</si>
  <si>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</si>
  <si>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</si>
  <si>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</si>
  <si>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</si>
  <si>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</si>
  <si>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</si>
  <si>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</si>
  <si>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</si>
  <si>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</si>
  <si>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</si>
  <si>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</si>
  <si>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</si>
  <si>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</si>
  <si>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</si>
  <si>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</si>
  <si>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</si>
  <si>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</si>
  <si>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</si>
  <si>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</si>
  <si>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</si>
  <si>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</si>
  <si>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</si>
  <si>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</si>
  <si>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</si>
  <si>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</si>
  <si>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</si>
  <si>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</si>
  <si>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</si>
  <si>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</si>
  <si>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</si>
  <si>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</si>
  <si>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</si>
  <si>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</si>
  <si>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</si>
  <si>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</si>
  <si>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</si>
  <si>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</si>
  <si>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</si>
  <si>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</si>
  <si>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</si>
  <si>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</si>
  <si>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</si>
  <si>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</si>
  <si>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</si>
  <si>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</si>
  <si>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</si>
  <si>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</si>
  <si>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</si>
  <si>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</si>
  <si>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</si>
  <si>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</si>
  <si>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</si>
  <si>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</si>
  <si>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</si>
  <si>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</si>
  <si>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</si>
  <si>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</si>
  <si>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</si>
  <si>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</si>
  <si>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</si>
  <si>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</si>
  <si>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</si>
  <si>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</si>
  <si>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</si>
  <si>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</si>
  <si>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</si>
  <si>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</si>
  <si>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</si>
  <si>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</si>
  <si>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</si>
  <si>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</si>
  <si>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</si>
  <si>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</si>
  <si>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</si>
  <si>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</si>
  <si>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</si>
  <si>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</si>
  <si>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</si>
  <si>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</si>
  <si>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</si>
  <si>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</si>
  <si>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</si>
  <si>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</si>
  <si>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</si>
  <si>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</si>
  <si>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</si>
  <si>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</si>
  <si>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</si>
  <si>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</si>
  <si>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</si>
  <si>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</si>
  <si>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</si>
  <si>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</si>
  <si>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</si>
  <si>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</si>
  <si>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</si>
  <si>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</si>
  <si>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</si>
  <si>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</si>
  <si>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</si>
  <si>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</si>
  <si>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</si>
  <si>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</si>
  <si>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</si>
  <si>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</si>
  <si>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</si>
  <si>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</si>
  <si>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</si>
  <si>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</si>
  <si>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</si>
  <si>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</si>
  <si>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</si>
  <si>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</si>
  <si>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</si>
  <si>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</si>
  <si>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</si>
  <si>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</si>
  <si>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</si>
  <si>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</si>
  <si>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</si>
  <si>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</si>
  <si>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</si>
  <si>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</si>
  <si>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</si>
  <si>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</si>
  <si>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</si>
  <si>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</si>
  <si>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</si>
  <si>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</si>
  <si>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</si>
  <si>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</si>
  <si>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</si>
  <si>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</si>
  <si>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</si>
  <si>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</si>
  <si>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</si>
  <si>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</si>
  <si>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</si>
  <si>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</si>
  <si>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</si>
  <si>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</si>
  <si>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</si>
  <si>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</si>
  <si>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</si>
  <si>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</si>
  <si>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</si>
  <si>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</si>
  <si>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</si>
  <si>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</si>
  <si>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</si>
  <si>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</si>
  <si>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</si>
  <si>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</si>
  <si>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</si>
  <si>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</si>
  <si>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</si>
  <si>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</si>
  <si>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</si>
  <si>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</si>
  <si>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</si>
  <si>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</si>
  <si>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</si>
  <si>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</si>
  <si>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</si>
  <si>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</si>
  <si>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</si>
  <si>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</si>
  <si>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</si>
  <si>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</si>
  <si>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</si>
  <si>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</si>
  <si>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</si>
  <si>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</si>
  <si>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</si>
  <si>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</si>
  <si>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</si>
  <si>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</si>
  <si>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</si>
  <si>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</si>
  <si>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</si>
  <si>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</si>
  <si>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</si>
  <si>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</si>
  <si>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</si>
  <si>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</si>
  <si>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</si>
  <si>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</si>
  <si>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</si>
  <si>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</si>
  <si>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</si>
  <si>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</si>
  <si>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</si>
  <si>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</si>
  <si>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</si>
  <si>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</si>
  <si>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</si>
  <si>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</si>
  <si>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</si>
  <si>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</si>
  <si>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</si>
  <si>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</si>
  <si>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</si>
  <si>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</si>
  <si>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</si>
  <si>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</si>
  <si>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</si>
  <si>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</si>
  <si>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</si>
  <si>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</si>
  <si>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</si>
  <si>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</si>
  <si>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</si>
  <si>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</si>
  <si>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</si>
  <si>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</si>
  <si>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</si>
  <si>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</si>
  <si>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</si>
  <si>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</si>
  <si>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</si>
  <si>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</si>
  <si>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</si>
  <si>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31.12.2019.</t>
  </si>
  <si>
    <t>03330494</t>
  </si>
  <si>
    <t>040141664</t>
  </si>
  <si>
    <t>92590920313</t>
  </si>
  <si>
    <t>LUKA RIJEKA d.d.</t>
  </si>
  <si>
    <t>Rijeka</t>
  </si>
  <si>
    <t>Riva 1</t>
  </si>
  <si>
    <t>uprava@lukarijeka.hr</t>
  </si>
  <si>
    <t>www.lukarijeka.hr</t>
  </si>
  <si>
    <t>HR</t>
  </si>
  <si>
    <t>LUKA PRIJEVOZ d.o.o.</t>
  </si>
  <si>
    <t>Škrljevo</t>
  </si>
  <si>
    <t>STANOVI d.o.o.</t>
  </si>
  <si>
    <t xml:space="preserve">stanje na dan 31.12.2019. </t>
  </si>
  <si>
    <t>u razdoblju 01.01.2019 do 31.12.2019.</t>
  </si>
  <si>
    <t>u razdoblju 01.01.2019. do 31.12.2019.</t>
  </si>
  <si>
    <t>Obveznik: LUKA RIJEKA d.d.</t>
  </si>
  <si>
    <t>74780000F0FHSC596W39</t>
  </si>
  <si>
    <t>1333</t>
  </si>
  <si>
    <t>Obveznik:LUKA RIJEKA d.d.</t>
  </si>
  <si>
    <t>Gordana Fućak</t>
  </si>
  <si>
    <t>051/496-324</t>
  </si>
  <si>
    <t>gordana.fucak@lukarijeka.hr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</si>
</sst>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8" workbookViewId="0">
      <selection activeCell="C52" sqref="C52:J5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435</v>
      </c>
      <c r="F4" s="181"/>
      <c r="G4" s="77" t="s">
        <v>0</v>
      </c>
      <c r="H4" s="180" t="s">
        <v>436</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t="s">
        <v>437</v>
      </c>
      <c r="D11" s="164"/>
      <c r="E11" s="91"/>
      <c r="F11" s="129" t="s">
        <v>418</v>
      </c>
      <c r="G11" s="167"/>
      <c r="H11" s="145" t="s">
        <v>445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438</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439</v>
      </c>
      <c r="D15" s="164"/>
      <c r="E15" s="168"/>
      <c r="F15" s="159"/>
      <c r="G15" s="97" t="s">
        <v>419</v>
      </c>
      <c r="H15" s="145" t="s">
        <v>453</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454</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51000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637</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423</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446</v>
      </c>
      <c r="B37" s="152"/>
      <c r="C37" s="152"/>
      <c r="D37" s="152"/>
      <c r="E37" s="151" t="s">
        <v>447</v>
      </c>
      <c r="F37" s="152"/>
      <c r="G37" s="152"/>
      <c r="H37" s="152"/>
      <c r="I37" s="153"/>
      <c r="J37" s="111">
        <v>1230000</v>
      </c>
    </row>
    <row r="38" spans="1:10" x14ac:dyDescent="0.25">
      <c r="A38" s="93"/>
      <c r="B38" s="94"/>
      <c r="C38" s="101"/>
      <c r="D38" s="155"/>
      <c r="E38" s="155"/>
      <c r="F38" s="155"/>
      <c r="G38" s="155"/>
      <c r="H38" s="155"/>
      <c r="I38" s="155"/>
      <c r="J38" s="96"/>
    </row>
    <row r="39" spans="1:10" x14ac:dyDescent="0.25">
      <c r="A39" s="151" t="s">
        <v>448</v>
      </c>
      <c r="B39" s="152"/>
      <c r="C39" s="152"/>
      <c r="D39" s="153"/>
      <c r="E39" s="151" t="s">
        <v>441</v>
      </c>
      <c r="F39" s="152"/>
      <c r="G39" s="152"/>
      <c r="H39" s="152"/>
      <c r="I39" s="153"/>
      <c r="J39" s="102">
        <v>1230077</v>
      </c>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428</v>
      </c>
      <c r="D50" s="146"/>
      <c r="E50" s="147" t="s">
        <v>429</v>
      </c>
      <c r="F50" s="148"/>
      <c r="G50" s="136"/>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456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97" zoomScaleNormal="100" zoomScaleSheetLayoutView="110" workbookViewId="0">
      <selection activeCell="I54" sqref="I5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455</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718538339</v>
      </c>
      <c r="I9" s="34">
        <f>I10+I17+I27+I38+I43</f>
        <v>871551958</v>
      </c>
    </row>
    <row r="10" spans="1:9" ht="12.75" customHeight="1" x14ac:dyDescent="0.2">
      <c r="A10" s="190" t="s">
        <v>5</v>
      </c>
      <c r="B10" s="190"/>
      <c r="C10" s="190"/>
      <c r="D10" s="190"/>
      <c r="E10" s="190"/>
      <c r="F10" s="190"/>
      <c r="G10" s="16">
        <v>3</v>
      </c>
      <c r="H10" s="34">
        <f>H11+H12+H13+H14+H15+H16</f>
        <v>325643</v>
      </c>
      <c r="I10" s="34">
        <f>I11+I12+I13+I14+I15+I16</f>
        <v>186487692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325643</v>
      </c>
      <c r="I12" s="33">
        <v>186487692</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600669602</v>
      </c>
      <c r="I17" s="34">
        <f>I18+I19+I20+I21+I22+I23+I24+I25+I26</f>
        <v>557747030</v>
      </c>
    </row>
    <row r="18" spans="1:9" ht="12.75" customHeight="1" x14ac:dyDescent="0.2">
      <c r="A18" s="186" t="s">
        <v>13</v>
      </c>
      <c r="B18" s="186"/>
      <c r="C18" s="186"/>
      <c r="D18" s="186"/>
      <c r="E18" s="186"/>
      <c r="F18" s="186"/>
      <c r="G18" s="15">
        <v>11</v>
      </c>
      <c r="H18" s="33">
        <v>214283420</v>
      </c>
      <c r="I18" s="33">
        <v>214283420</v>
      </c>
    </row>
    <row r="19" spans="1:9" ht="12.75" customHeight="1" x14ac:dyDescent="0.2">
      <c r="A19" s="186" t="s">
        <v>14</v>
      </c>
      <c r="B19" s="186"/>
      <c r="C19" s="186"/>
      <c r="D19" s="186"/>
      <c r="E19" s="186"/>
      <c r="F19" s="186"/>
      <c r="G19" s="15">
        <v>12</v>
      </c>
      <c r="H19" s="33">
        <v>217757923</v>
      </c>
      <c r="I19" s="33">
        <v>321794959</v>
      </c>
    </row>
    <row r="20" spans="1:9" ht="12.75" customHeight="1" x14ac:dyDescent="0.2">
      <c r="A20" s="186" t="s">
        <v>15</v>
      </c>
      <c r="B20" s="186"/>
      <c r="C20" s="186"/>
      <c r="D20" s="186"/>
      <c r="E20" s="186"/>
      <c r="F20" s="186"/>
      <c r="G20" s="15">
        <v>13</v>
      </c>
      <c r="H20" s="33">
        <v>2127531</v>
      </c>
      <c r="I20" s="33">
        <v>1930904</v>
      </c>
    </row>
    <row r="21" spans="1:9" ht="12.75" customHeight="1" x14ac:dyDescent="0.2">
      <c r="A21" s="186" t="s">
        <v>16</v>
      </c>
      <c r="B21" s="186"/>
      <c r="C21" s="186"/>
      <c r="D21" s="186"/>
      <c r="E21" s="186"/>
      <c r="F21" s="186"/>
      <c r="G21" s="15">
        <v>14</v>
      </c>
      <c r="H21" s="33">
        <v>47744006</v>
      </c>
      <c r="I21" s="33">
        <v>13708037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480590</v>
      </c>
      <c r="I23" s="33">
        <v>0</v>
      </c>
    </row>
    <row r="24" spans="1:9" ht="12.75" customHeight="1" x14ac:dyDescent="0.2">
      <c r="A24" s="186" t="s">
        <v>19</v>
      </c>
      <c r="B24" s="186"/>
      <c r="C24" s="186"/>
      <c r="D24" s="186"/>
      <c r="E24" s="186"/>
      <c r="F24" s="186"/>
      <c r="G24" s="15">
        <v>17</v>
      </c>
      <c r="H24" s="33">
        <v>111964323</v>
      </c>
      <c r="I24" s="33">
        <v>0</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5986073</v>
      </c>
      <c r="I26" s="33">
        <v>5703974</v>
      </c>
    </row>
    <row r="27" spans="1:9" ht="12.75" customHeight="1" x14ac:dyDescent="0.2">
      <c r="A27" s="190" t="s">
        <v>22</v>
      </c>
      <c r="B27" s="190"/>
      <c r="C27" s="190"/>
      <c r="D27" s="190"/>
      <c r="E27" s="190"/>
      <c r="F27" s="190"/>
      <c r="G27" s="16">
        <v>20</v>
      </c>
      <c r="H27" s="34">
        <f>SUM(H28:H37)</f>
        <v>101300635</v>
      </c>
      <c r="I27" s="34">
        <f>SUM(I28:I37)</f>
        <v>115611666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101176109</v>
      </c>
      <c r="I31" s="33">
        <v>115468108</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124526</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3096861</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3096861</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13145598</v>
      </c>
      <c r="I43" s="33">
        <v>9607337</v>
      </c>
    </row>
    <row r="44" spans="1:9" ht="12.75" customHeight="1" x14ac:dyDescent="0.2">
      <c r="A44" s="188" t="s">
        <v>382</v>
      </c>
      <c r="B44" s="188"/>
      <c r="C44" s="188"/>
      <c r="D44" s="188"/>
      <c r="E44" s="188"/>
      <c r="F44" s="188"/>
      <c r="G44" s="16">
        <v>37</v>
      </c>
      <c r="H44" s="34">
        <f>H45+H53+H60+H70</f>
        <v>90834852</v>
      </c>
      <c r="I44" s="34">
        <f>I45+I53+I60+I70</f>
        <v>79576092</v>
      </c>
    </row>
    <row r="45" spans="1:9" ht="12.75" customHeight="1" x14ac:dyDescent="0.2">
      <c r="A45" s="190" t="s">
        <v>39</v>
      </c>
      <c r="B45" s="190"/>
      <c r="C45" s="190"/>
      <c r="D45" s="190"/>
      <c r="E45" s="190"/>
      <c r="F45" s="190"/>
      <c r="G45" s="16">
        <v>38</v>
      </c>
      <c r="H45" s="34">
        <f>SUM(H46:H52)</f>
        <v>1803894</v>
      </c>
      <c r="I45" s="34">
        <f>SUM(I46:I52)</f>
        <v>1668009</v>
      </c>
    </row>
    <row r="46" spans="1:9" ht="12.75" customHeight="1" x14ac:dyDescent="0.2">
      <c r="A46" s="186" t="s">
        <v>40</v>
      </c>
      <c r="B46" s="186"/>
      <c r="C46" s="186"/>
      <c r="D46" s="186"/>
      <c r="E46" s="186"/>
      <c r="F46" s="186"/>
      <c r="G46" s="15">
        <v>39</v>
      </c>
      <c r="H46" s="33">
        <v>1803894</v>
      </c>
      <c r="I46" s="33">
        <v>1668009</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26958913</v>
      </c>
      <c r="I53" s="34">
        <f>SUM(I54:I59)</f>
        <v>29459786</v>
      </c>
    </row>
    <row r="54" spans="1:9" ht="12.75" customHeight="1" x14ac:dyDescent="0.2">
      <c r="A54" s="186" t="s">
        <v>48</v>
      </c>
      <c r="B54" s="186"/>
      <c r="C54" s="186"/>
      <c r="D54" s="186"/>
      <c r="E54" s="186"/>
      <c r="F54" s="186"/>
      <c r="G54" s="15">
        <v>47</v>
      </c>
      <c r="H54" s="33">
        <v>536598</v>
      </c>
      <c r="I54" s="33">
        <v>593719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25306035</v>
      </c>
      <c r="I56" s="33">
        <v>27599943</v>
      </c>
    </row>
    <row r="57" spans="1:9" ht="12.75" customHeight="1" x14ac:dyDescent="0.2">
      <c r="A57" s="186" t="s">
        <v>51</v>
      </c>
      <c r="B57" s="186"/>
      <c r="C57" s="186"/>
      <c r="D57" s="186"/>
      <c r="E57" s="186"/>
      <c r="F57" s="186"/>
      <c r="G57" s="15">
        <v>50</v>
      </c>
      <c r="H57" s="33">
        <v>893</v>
      </c>
      <c r="I57" s="33">
        <v>4978</v>
      </c>
    </row>
    <row r="58" spans="1:9" ht="12.75" customHeight="1" x14ac:dyDescent="0.2">
      <c r="A58" s="186" t="s">
        <v>52</v>
      </c>
      <c r="B58" s="186"/>
      <c r="C58" s="186"/>
      <c r="D58" s="186"/>
      <c r="E58" s="186"/>
      <c r="F58" s="186"/>
      <c r="G58" s="15">
        <v>51</v>
      </c>
      <c r="H58" s="33">
        <v>693942</v>
      </c>
      <c r="I58" s="33">
        <v>772621</v>
      </c>
    </row>
    <row r="59" spans="1:9" ht="12.75" customHeight="1" x14ac:dyDescent="0.2">
      <c r="A59" s="186" t="s">
        <v>53</v>
      </c>
      <c r="B59" s="186"/>
      <c r="C59" s="186"/>
      <c r="D59" s="186"/>
      <c r="E59" s="186"/>
      <c r="F59" s="186"/>
      <c r="G59" s="15">
        <v>52</v>
      </c>
      <c r="H59" s="33">
        <v>421445</v>
      </c>
      <c r="I59" s="33">
        <v>488525</v>
      </c>
    </row>
    <row r="60" spans="1:9" ht="12.75" customHeight="1" x14ac:dyDescent="0.2">
      <c r="A60" s="190" t="s">
        <v>54</v>
      </c>
      <c r="B60" s="190"/>
      <c r="C60" s="190"/>
      <c r="D60" s="190"/>
      <c r="E60" s="190"/>
      <c r="F60" s="190"/>
      <c r="G60" s="16">
        <v>53</v>
      </c>
      <c r="H60" s="34">
        <f>SUM(H61:H69)</f>
        <v>9992658</v>
      </c>
      <c r="I60" s="34">
        <f>SUM(I61:I69)</f>
        <v>17598943</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9992658</v>
      </c>
      <c r="I68" s="33">
        <v>17598943</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52079387</v>
      </c>
      <c r="I70" s="33">
        <v>30849354</v>
      </c>
    </row>
    <row r="71" spans="1:9" ht="12.75" customHeight="1" x14ac:dyDescent="0.2">
      <c r="A71" s="187" t="s">
        <v>58</v>
      </c>
      <c r="B71" s="187"/>
      <c r="C71" s="187"/>
      <c r="D71" s="187"/>
      <c r="E71" s="187"/>
      <c r="F71" s="187"/>
      <c r="G71" s="15">
        <v>64</v>
      </c>
      <c r="H71" s="33">
        <v>803986</v>
      </c>
      <c r="I71" s="33">
        <v>732908</v>
      </c>
    </row>
    <row r="72" spans="1:9" ht="12.75" customHeight="1" x14ac:dyDescent="0.2">
      <c r="A72" s="188" t="s">
        <v>383</v>
      </c>
      <c r="B72" s="188"/>
      <c r="C72" s="188"/>
      <c r="D72" s="188"/>
      <c r="E72" s="188"/>
      <c r="F72" s="188"/>
      <c r="G72" s="16">
        <v>65</v>
      </c>
      <c r="H72" s="34">
        <f>H8+H9+H44+H71</f>
        <v>810177177</v>
      </c>
      <c r="I72" s="34">
        <f>I8+I9+I44+I71</f>
        <v>951860958</v>
      </c>
    </row>
    <row r="73" spans="1:9" ht="12.75" customHeight="1" x14ac:dyDescent="0.2">
      <c r="A73" s="187" t="s">
        <v>59</v>
      </c>
      <c r="B73" s="187"/>
      <c r="C73" s="187"/>
      <c r="D73" s="187"/>
      <c r="E73" s="187"/>
      <c r="F73" s="187"/>
      <c r="G73" s="15">
        <v>66</v>
      </c>
      <c r="H73" s="33">
        <v>804016</v>
      </c>
      <c r="I73" s="33">
        <v>804016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663835669</v>
      </c>
      <c r="I75" s="34">
        <f>I76+I77+I78+I84+I85+I89+I92+I95</f>
        <v>395700522</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90" t="s">
        <v>63</v>
      </c>
      <c r="B78" s="190"/>
      <c r="C78" s="190"/>
      <c r="D78" s="190"/>
      <c r="E78" s="190"/>
      <c r="F78" s="190"/>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34104072</v>
      </c>
      <c r="I84" s="120">
        <v>34119678</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80776102</v>
      </c>
      <c r="I89" s="34">
        <f>I90-I91</f>
        <v>-199861795</v>
      </c>
    </row>
    <row r="90" spans="1:9" ht="12.75" customHeight="1" x14ac:dyDescent="0.2">
      <c r="A90" s="186" t="s">
        <v>75</v>
      </c>
      <c r="B90" s="186"/>
      <c r="C90" s="186"/>
      <c r="D90" s="186"/>
      <c r="E90" s="186"/>
      <c r="F90" s="186"/>
      <c r="G90" s="15">
        <v>82</v>
      </c>
      <c r="H90" s="33">
        <v>80776102</v>
      </c>
      <c r="I90" s="33">
        <v>0</v>
      </c>
    </row>
    <row r="91" spans="1:9" ht="12.75" customHeight="1" x14ac:dyDescent="0.2">
      <c r="A91" s="186" t="s">
        <v>76</v>
      </c>
      <c r="B91" s="186"/>
      <c r="C91" s="186"/>
      <c r="D91" s="186"/>
      <c r="E91" s="186"/>
      <c r="F91" s="186"/>
      <c r="G91" s="15">
        <v>83</v>
      </c>
      <c r="H91" s="33">
        <v>0</v>
      </c>
      <c r="I91" s="33">
        <v>199861795</v>
      </c>
    </row>
    <row r="92" spans="1:9" ht="12.75" customHeight="1" x14ac:dyDescent="0.2">
      <c r="A92" s="190" t="s">
        <v>77</v>
      </c>
      <c r="B92" s="190"/>
      <c r="C92" s="190"/>
      <c r="D92" s="190"/>
      <c r="E92" s="190"/>
      <c r="F92" s="190"/>
      <c r="G92" s="16">
        <v>84</v>
      </c>
      <c r="H92" s="34">
        <f>H93-H94</f>
        <v>-28887333</v>
      </c>
      <c r="I92" s="34">
        <f>I93-I94</f>
        <v>-16400189</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28887333</v>
      </c>
      <c r="I94" s="33">
        <v>16400189</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5140220</v>
      </c>
      <c r="I96" s="34">
        <f>SUM(I97:I102)</f>
        <v>6972160</v>
      </c>
    </row>
    <row r="97" spans="1:9" ht="12.75" customHeight="1" x14ac:dyDescent="0.2">
      <c r="A97" s="186" t="s">
        <v>81</v>
      </c>
      <c r="B97" s="186"/>
      <c r="C97" s="186"/>
      <c r="D97" s="186"/>
      <c r="E97" s="186"/>
      <c r="F97" s="186"/>
      <c r="G97" s="15">
        <v>89</v>
      </c>
      <c r="H97" s="33">
        <v>2477663</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2662557</v>
      </c>
      <c r="I102" s="33">
        <v>4607784</v>
      </c>
    </row>
    <row r="103" spans="1:9" ht="12.75" customHeight="1" x14ac:dyDescent="0.2">
      <c r="A103" s="188" t="s">
        <v>386</v>
      </c>
      <c r="B103" s="188"/>
      <c r="C103" s="188"/>
      <c r="D103" s="188"/>
      <c r="E103" s="188"/>
      <c r="F103" s="188"/>
      <c r="G103" s="16">
        <v>95</v>
      </c>
      <c r="H103" s="34">
        <f>SUM(H104:H114)</f>
        <v>66425753</v>
      </c>
      <c r="I103" s="34">
        <f>SUM(I104:I114)</f>
        <v>327310828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48558363</v>
      </c>
      <c r="I109" s="33">
        <v>67615702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5326860</v>
      </c>
      <c r="I111" s="33">
        <v>1841433</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245313163</v>
      </c>
    </row>
    <row r="114" spans="1:9" ht="12.75" customHeight="1" x14ac:dyDescent="0.2">
      <c r="A114" s="186" t="s">
        <v>97</v>
      </c>
      <c r="B114" s="186"/>
      <c r="C114" s="186"/>
      <c r="D114" s="186"/>
      <c r="E114" s="186"/>
      <c r="F114" s="186"/>
      <c r="G114" s="15">
        <v>106</v>
      </c>
      <c r="H114" s="33">
        <v>12540530</v>
      </c>
      <c r="I114" s="33">
        <v>12540530</v>
      </c>
    </row>
    <row r="115" spans="1:9" ht="12.75" customHeight="1" x14ac:dyDescent="0.2">
      <c r="A115" s="188" t="s">
        <v>387</v>
      </c>
      <c r="B115" s="188"/>
      <c r="C115" s="188"/>
      <c r="D115" s="188"/>
      <c r="E115" s="188"/>
      <c r="F115" s="188"/>
      <c r="G115" s="16">
        <v>107</v>
      </c>
      <c r="H115" s="34">
        <f>SUM(H116:H129)</f>
        <v>49573455</v>
      </c>
      <c r="I115" s="34">
        <f>SUM(I116:I129)</f>
        <v>198716708</v>
      </c>
    </row>
    <row r="116" spans="1:9" ht="12.75" customHeight="1" x14ac:dyDescent="0.2">
      <c r="A116" s="186" t="s">
        <v>87</v>
      </c>
      <c r="B116" s="186"/>
      <c r="C116" s="186"/>
      <c r="D116" s="186"/>
      <c r="E116" s="186"/>
      <c r="F116" s="186"/>
      <c r="G116" s="15">
        <v>108</v>
      </c>
      <c r="H116" s="33">
        <v>70370</v>
      </c>
      <c r="I116" s="33">
        <v>0</v>
      </c>
    </row>
    <row r="117" spans="1:9" ht="22.15" customHeight="1" x14ac:dyDescent="0.2">
      <c r="A117" s="186" t="s">
        <v>88</v>
      </c>
      <c r="B117" s="186"/>
      <c r="C117" s="186"/>
      <c r="D117" s="186"/>
      <c r="E117" s="186"/>
      <c r="F117" s="186"/>
      <c r="G117" s="15">
        <v>109</v>
      </c>
      <c r="H117" s="33">
        <v>7770423</v>
      </c>
      <c r="I117" s="33">
        <v>3634235</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7747730</v>
      </c>
      <c r="I121" s="33">
        <v>9074602</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22497609</v>
      </c>
      <c r="I123" s="33">
        <v>12469595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3593762</v>
      </c>
      <c r="I125" s="33">
        <v>3605077</v>
      </c>
    </row>
    <row r="126" spans="1:9" x14ac:dyDescent="0.2">
      <c r="A126" s="186" t="s">
        <v>99</v>
      </c>
      <c r="B126" s="186"/>
      <c r="C126" s="186"/>
      <c r="D126" s="186"/>
      <c r="E126" s="186"/>
      <c r="F126" s="186"/>
      <c r="G126" s="15">
        <v>118</v>
      </c>
      <c r="H126" s="33">
        <v>3571491</v>
      </c>
      <c r="I126" s="33">
        <v>3314012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4322070</v>
      </c>
      <c r="I129" s="33">
        <v>166619187</v>
      </c>
    </row>
    <row r="130" spans="1:9" ht="22.15" customHeight="1" x14ac:dyDescent="0.2">
      <c r="A130" s="187" t="s">
        <v>103</v>
      </c>
      <c r="B130" s="187"/>
      <c r="C130" s="187"/>
      <c r="D130" s="187"/>
      <c r="E130" s="187"/>
      <c r="F130" s="187"/>
      <c r="G130" s="15">
        <v>122</v>
      </c>
      <c r="H130" s="33">
        <v>25202080</v>
      </c>
      <c r="I130" s="33">
        <v>23160740</v>
      </c>
    </row>
    <row r="131" spans="1:9" x14ac:dyDescent="0.2">
      <c r="A131" s="188" t="s">
        <v>388</v>
      </c>
      <c r="B131" s="188"/>
      <c r="C131" s="188"/>
      <c r="D131" s="188"/>
      <c r="E131" s="188"/>
      <c r="F131" s="188"/>
      <c r="G131" s="16">
        <v>123</v>
      </c>
      <c r="H131" s="34">
        <f>H75+H96+H103+H115+H130</f>
        <v>810177177</v>
      </c>
      <c r="I131" s="34">
        <f>I75+I96+I103+I115+I130</f>
        <v>951860958</v>
      </c>
    </row>
    <row r="132" spans="1:9" x14ac:dyDescent="0.2">
      <c r="A132" s="187" t="s">
        <v>104</v>
      </c>
      <c r="B132" s="187"/>
      <c r="C132" s="187"/>
      <c r="D132" s="187"/>
      <c r="E132" s="187"/>
      <c r="F132" s="187"/>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19" zoomScaleNormal="100" zoomScaleSheetLayoutView="110" workbookViewId="0">
      <selection activeCell="J36" sqref="J3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452</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157164217</v>
      </c>
      <c r="I8" s="37">
        <f>SUM(I9:I13)</f>
        <v>42710116</v>
      </c>
      <c r="J8" s="37">
        <f>SUM(J9:J13)</f>
        <v>160368197</v>
      </c>
      <c r="K8" s="37">
        <f>SUM(K9:K13)</f>
        <v>36351133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144102479</v>
      </c>
      <c r="I10" s="33">
        <v>40109378</v>
      </c>
      <c r="J10" s="33">
        <v>147716075</v>
      </c>
      <c r="K10" s="33">
        <v>32784577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13061738</v>
      </c>
      <c r="I13" s="33">
        <v>2600738</v>
      </c>
      <c r="J13" s="33">
        <v>12652122</v>
      </c>
      <c r="K13" s="33">
        <v>3566556</v>
      </c>
    </row>
    <row r="14" spans="1:11" x14ac:dyDescent="0.2">
      <c r="A14" s="214" t="s">
        <v>126</v>
      </c>
      <c r="B14" s="214"/>
      <c r="C14" s="214"/>
      <c r="D14" s="214"/>
      <c r="E14" s="214"/>
      <c r="F14" s="214"/>
      <c r="G14" s="20">
        <v>131</v>
      </c>
      <c r="H14" s="37">
        <f>H15+H16+H20+H24+H25+H26+H29+H36</f>
        <v>194754625</v>
      </c>
      <c r="I14" s="37">
        <f>I15+I16+I20+I24+I25+I26+I29+I36</f>
        <v>73139074</v>
      </c>
      <c r="J14" s="37">
        <f>J15+J16+J20+J24+J25+J26+J29+J36</f>
        <v>170365634</v>
      </c>
      <c r="K14" s="37">
        <f>K15+K16+K20+K24+K25+K26+K29+K36</f>
        <v>42674825</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59865493</v>
      </c>
      <c r="I16" s="37">
        <f>SUM(I17:I19)</f>
        <v>16144843</v>
      </c>
      <c r="J16" s="37">
        <f>SUM(J17:J19)</f>
        <v>49848427</v>
      </c>
      <c r="K16" s="37">
        <f>SUM(K17:K19)</f>
        <v>12024164</v>
      </c>
    </row>
    <row r="17" spans="1:11" x14ac:dyDescent="0.2">
      <c r="A17" s="216" t="s">
        <v>128</v>
      </c>
      <c r="B17" s="216"/>
      <c r="C17" s="216"/>
      <c r="D17" s="216"/>
      <c r="E17" s="216"/>
      <c r="F17" s="216"/>
      <c r="G17" s="15">
        <v>134</v>
      </c>
      <c r="H17" s="33">
        <v>18038609</v>
      </c>
      <c r="I17" s="33">
        <v>5326354</v>
      </c>
      <c r="J17" s="33">
        <v>18470717</v>
      </c>
      <c r="K17" s="33">
        <v>4691057</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41826884</v>
      </c>
      <c r="I19" s="33">
        <v>10818489</v>
      </c>
      <c r="J19" s="33">
        <v>31377710</v>
      </c>
      <c r="K19" s="33">
        <v>7333107</v>
      </c>
    </row>
    <row r="20" spans="1:11" x14ac:dyDescent="0.2">
      <c r="A20" s="215" t="s">
        <v>131</v>
      </c>
      <c r="B20" s="215"/>
      <c r="C20" s="215"/>
      <c r="D20" s="215"/>
      <c r="E20" s="215"/>
      <c r="F20" s="215"/>
      <c r="G20" s="20">
        <v>137</v>
      </c>
      <c r="H20" s="37">
        <f>SUM(H21:H23)</f>
        <v>68728088</v>
      </c>
      <c r="I20" s="37">
        <f>SUM(I21:I23)</f>
        <v>17345869</v>
      </c>
      <c r="J20" s="37">
        <f>SUM(J21:J23)</f>
        <v>67728117</v>
      </c>
      <c r="K20" s="37">
        <f>SUM(K21:K23)</f>
        <v>17175609</v>
      </c>
    </row>
    <row r="21" spans="1:11" x14ac:dyDescent="0.2">
      <c r="A21" s="216" t="s">
        <v>109</v>
      </c>
      <c r="B21" s="216"/>
      <c r="C21" s="216"/>
      <c r="D21" s="216"/>
      <c r="E21" s="216"/>
      <c r="F21" s="216"/>
      <c r="G21" s="15">
        <v>138</v>
      </c>
      <c r="H21" s="33">
        <v>42561085</v>
      </c>
      <c r="I21" s="33">
        <v>10873738</v>
      </c>
      <c r="J21" s="33">
        <v>42317362</v>
      </c>
      <c r="K21" s="33">
        <v>10917457</v>
      </c>
    </row>
    <row r="22" spans="1:11" x14ac:dyDescent="0.2">
      <c r="A22" s="216" t="s">
        <v>110</v>
      </c>
      <c r="B22" s="216"/>
      <c r="C22" s="216"/>
      <c r="D22" s="216"/>
      <c r="E22" s="216"/>
      <c r="F22" s="216"/>
      <c r="G22" s="15">
        <v>139</v>
      </c>
      <c r="H22" s="33">
        <v>16029080</v>
      </c>
      <c r="I22" s="33">
        <v>3910927</v>
      </c>
      <c r="J22" s="33">
        <v>15776641</v>
      </c>
      <c r="K22" s="33">
        <v>3833680</v>
      </c>
    </row>
    <row r="23" spans="1:11" x14ac:dyDescent="0.2">
      <c r="A23" s="216" t="s">
        <v>111</v>
      </c>
      <c r="B23" s="216"/>
      <c r="C23" s="216"/>
      <c r="D23" s="216"/>
      <c r="E23" s="216"/>
      <c r="F23" s="216"/>
      <c r="G23" s="15">
        <v>140</v>
      </c>
      <c r="H23" s="33">
        <v>10137923</v>
      </c>
      <c r="I23" s="33">
        <v>2561204</v>
      </c>
      <c r="J23" s="33">
        <v>9634114</v>
      </c>
      <c r="K23" s="33">
        <v>2424472</v>
      </c>
    </row>
    <row r="24" spans="1:11" x14ac:dyDescent="0.2">
      <c r="A24" s="186" t="s">
        <v>112</v>
      </c>
      <c r="B24" s="186"/>
      <c r="C24" s="186"/>
      <c r="D24" s="186"/>
      <c r="E24" s="186"/>
      <c r="F24" s="186"/>
      <c r="G24" s="15">
        <v>141</v>
      </c>
      <c r="H24" s="33">
        <v>10708715</v>
      </c>
      <c r="I24" s="33">
        <v>2863790</v>
      </c>
      <c r="J24" s="33">
        <v>21863124</v>
      </c>
      <c r="K24" s="33">
        <v>1747328</v>
      </c>
    </row>
    <row r="25" spans="1:11" x14ac:dyDescent="0.2">
      <c r="A25" s="186" t="s">
        <v>113</v>
      </c>
      <c r="B25" s="186"/>
      <c r="C25" s="186"/>
      <c r="D25" s="186"/>
      <c r="E25" s="186"/>
      <c r="F25" s="186"/>
      <c r="G25" s="15">
        <v>142</v>
      </c>
      <c r="H25" s="33">
        <v>25683036</v>
      </c>
      <c r="I25" s="33">
        <v>8301736</v>
      </c>
      <c r="J25" s="33">
        <v>25506237</v>
      </c>
      <c r="K25" s="33">
        <v>8000647</v>
      </c>
    </row>
    <row r="26" spans="1:11" x14ac:dyDescent="0.2">
      <c r="A26" s="215" t="s">
        <v>132</v>
      </c>
      <c r="B26" s="215"/>
      <c r="C26" s="215"/>
      <c r="D26" s="215"/>
      <c r="E26" s="215"/>
      <c r="F26" s="215"/>
      <c r="G26" s="20">
        <v>143</v>
      </c>
      <c r="H26" s="37">
        <f>H27+H28</f>
        <v>27064827</v>
      </c>
      <c r="I26" s="37">
        <f>I27+I28</f>
        <v>27061286</v>
      </c>
      <c r="J26" s="37">
        <f>J27+J28</f>
        <v>777027</v>
      </c>
      <c r="K26" s="37">
        <f>K27+K28</f>
        <v>777027</v>
      </c>
    </row>
    <row r="27" spans="1:11" x14ac:dyDescent="0.2">
      <c r="A27" s="216" t="s">
        <v>133</v>
      </c>
      <c r="B27" s="216"/>
      <c r="C27" s="216"/>
      <c r="D27" s="216"/>
      <c r="E27" s="216"/>
      <c r="F27" s="216"/>
      <c r="G27" s="15">
        <v>144</v>
      </c>
      <c r="H27" s="33">
        <v>26989808</v>
      </c>
      <c r="I27" s="33">
        <v>26986267</v>
      </c>
      <c r="J27" s="33">
        <v>0</v>
      </c>
      <c r="K27" s="33">
        <v>0</v>
      </c>
    </row>
    <row r="28" spans="1:11" x14ac:dyDescent="0.2">
      <c r="A28" s="216" t="s">
        <v>134</v>
      </c>
      <c r="B28" s="216"/>
      <c r="C28" s="216"/>
      <c r="D28" s="216"/>
      <c r="E28" s="216"/>
      <c r="F28" s="216"/>
      <c r="G28" s="15">
        <v>145</v>
      </c>
      <c r="H28" s="33">
        <v>75019</v>
      </c>
      <c r="I28" s="33">
        <v>75019</v>
      </c>
      <c r="J28" s="33">
        <v>777027</v>
      </c>
      <c r="K28" s="33">
        <v>777027</v>
      </c>
    </row>
    <row r="29" spans="1:11" x14ac:dyDescent="0.2">
      <c r="A29" s="215" t="s">
        <v>135</v>
      </c>
      <c r="B29" s="215"/>
      <c r="C29" s="215"/>
      <c r="D29" s="215"/>
      <c r="E29" s="215"/>
      <c r="F29" s="215"/>
      <c r="G29" s="20">
        <v>146</v>
      </c>
      <c r="H29" s="37">
        <f>SUM(H30:H35)</f>
        <v>623717</v>
      </c>
      <c r="I29" s="37">
        <f>SUM(I30:I35)</f>
        <v>623717</v>
      </c>
      <c r="J29" s="37">
        <f>SUM(J30:J35)</f>
        <v>3070459</v>
      </c>
      <c r="K29" s="37">
        <f>SUM(K30:K35)</f>
        <v>2091464</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623717</v>
      </c>
      <c r="I32" s="33">
        <v>623717</v>
      </c>
      <c r="J32" s="33">
        <v>1973226</v>
      </c>
      <c r="K32" s="33">
        <v>994231</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1097233</v>
      </c>
      <c r="K35" s="33">
        <v>1097233</v>
      </c>
    </row>
    <row r="36" spans="1:11" x14ac:dyDescent="0.2">
      <c r="A36" s="186" t="s">
        <v>114</v>
      </c>
      <c r="B36" s="186"/>
      <c r="C36" s="186"/>
      <c r="D36" s="186"/>
      <c r="E36" s="186"/>
      <c r="F36" s="186"/>
      <c r="G36" s="15">
        <v>153</v>
      </c>
      <c r="H36" s="33">
        <v>2080749</v>
      </c>
      <c r="I36" s="33">
        <v>797833</v>
      </c>
      <c r="J36" s="33">
        <v>1572243</v>
      </c>
      <c r="K36" s="33">
        <v>858586</v>
      </c>
    </row>
    <row r="37" spans="1:11" x14ac:dyDescent="0.2">
      <c r="A37" s="214" t="s">
        <v>142</v>
      </c>
      <c r="B37" s="214"/>
      <c r="C37" s="214"/>
      <c r="D37" s="214"/>
      <c r="E37" s="214"/>
      <c r="F37" s="214"/>
      <c r="G37" s="20">
        <v>154</v>
      </c>
      <c r="H37" s="37">
        <f>SUM(H38:H47)</f>
        <v>2681620</v>
      </c>
      <c r="I37" s="37">
        <f>SUM(I38:I47)</f>
        <v>372879</v>
      </c>
      <c r="J37" s="37">
        <f>SUM(J38:J47)</f>
        <v>1474983</v>
      </c>
      <c r="K37" s="37">
        <f>SUM(K38:K47)</f>
        <v>52541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2681620</v>
      </c>
      <c r="I44" s="33">
        <v>372879</v>
      </c>
      <c r="J44" s="33">
        <v>1474983</v>
      </c>
      <c r="K44" s="33">
        <v>52541</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3904370</v>
      </c>
      <c r="I48" s="37">
        <f>SUM(I49:I55)</f>
        <v>672819</v>
      </c>
      <c r="J48" s="37">
        <f>SUM(J49:J55)</f>
        <v>21867070</v>
      </c>
      <c r="K48" s="37">
        <f>SUM(K49:K55)</f>
        <v>18505915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2967475</v>
      </c>
      <c r="I51" s="33">
        <v>365707</v>
      </c>
      <c r="J51" s="33">
        <v>3722637</v>
      </c>
      <c r="K51" s="33">
        <v>1497912</v>
      </c>
    </row>
    <row r="52" spans="1:11" x14ac:dyDescent="0.2">
      <c r="A52" s="210" t="s">
        <v>157</v>
      </c>
      <c r="B52" s="210"/>
      <c r="C52" s="210"/>
      <c r="D52" s="210"/>
      <c r="E52" s="210"/>
      <c r="F52" s="210"/>
      <c r="G52" s="15">
        <v>169</v>
      </c>
      <c r="H52" s="33">
        <v>0</v>
      </c>
      <c r="I52" s="33">
        <v>0</v>
      </c>
      <c r="J52" s="33">
        <v>0</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936895</v>
      </c>
      <c r="I55" s="33">
        <v>307112</v>
      </c>
      <c r="J55" s="33">
        <v>18144433</v>
      </c>
      <c r="K55" s="33">
        <v>17008003</v>
      </c>
    </row>
    <row r="56" spans="1:11" ht="22.15" customHeight="1" x14ac:dyDescent="0.2">
      <c r="A56" s="219" t="s">
        <v>161</v>
      </c>
      <c r="B56" s="219"/>
      <c r="C56" s="219"/>
      <c r="D56" s="219"/>
      <c r="E56" s="219"/>
      <c r="F56" s="219"/>
      <c r="G56" s="15">
        <v>173</v>
      </c>
      <c r="H56" s="33">
        <v>13104767</v>
      </c>
      <c r="I56" s="33">
        <v>3013658</v>
      </c>
      <c r="J56" s="33">
        <v>17568191</v>
      </c>
      <c r="K56" s="33">
        <v>3738186</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172950604</v>
      </c>
      <c r="I60" s="37">
        <f t="shared" ref="I60:K60" si="0">I8+I37+I56+I57</f>
        <v>46096653</v>
      </c>
      <c r="J60" s="37">
        <f t="shared" si="0"/>
        <v>179411371</v>
      </c>
      <c r="K60" s="37">
        <f t="shared" si="0"/>
        <v>40141860</v>
      </c>
    </row>
    <row r="61" spans="1:11" x14ac:dyDescent="0.2">
      <c r="A61" s="214" t="s">
        <v>166</v>
      </c>
      <c r="B61" s="214"/>
      <c r="C61" s="214"/>
      <c r="D61" s="214"/>
      <c r="E61" s="214"/>
      <c r="F61" s="214"/>
      <c r="G61" s="20">
        <v>178</v>
      </c>
      <c r="H61" s="37">
        <f>H14+H48+H58+H59</f>
        <v>198658995</v>
      </c>
      <c r="I61" s="37">
        <f t="shared" ref="I61:K61" si="1">I14+I48+I58+I59</f>
        <v>73811893</v>
      </c>
      <c r="J61" s="37">
        <f t="shared" si="1"/>
        <v>192232704</v>
      </c>
      <c r="K61" s="37">
        <f t="shared" si="1"/>
        <v>61180740</v>
      </c>
    </row>
    <row r="62" spans="1:11" x14ac:dyDescent="0.2">
      <c r="A62" s="214" t="s">
        <v>167</v>
      </c>
      <c r="B62" s="214"/>
      <c r="C62" s="214"/>
      <c r="D62" s="214"/>
      <c r="E62" s="214"/>
      <c r="F62" s="214"/>
      <c r="G62" s="20">
        <v>179</v>
      </c>
      <c r="H62" s="37">
        <f>H60-H61</f>
        <v>-25708391</v>
      </c>
      <c r="I62" s="37">
        <f t="shared" ref="I62:K62" si="2">I60-I61</f>
        <v>-27715240</v>
      </c>
      <c r="J62" s="37">
        <f t="shared" si="2"/>
        <v>-12821333</v>
      </c>
      <c r="K62" s="37">
        <f t="shared" si="2"/>
        <v>-21038880</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-25708391</v>
      </c>
      <c r="I64" s="37">
        <f t="shared" ref="I64:K64" si="4">+IF((I60-I61)&lt;0,(I60-I61),0)</f>
        <v>-27715240</v>
      </c>
      <c r="J64" s="37">
        <f t="shared" si="4"/>
        <v>-12821333</v>
      </c>
      <c r="K64" s="37">
        <f t="shared" si="4"/>
        <v>-21038880</v>
      </c>
    </row>
    <row r="65" spans="1:11" x14ac:dyDescent="0.2">
      <c r="A65" s="219" t="s">
        <v>115</v>
      </c>
      <c r="B65" s="219"/>
      <c r="C65" s="219"/>
      <c r="D65" s="219"/>
      <c r="E65" s="219"/>
      <c r="F65" s="219"/>
      <c r="G65" s="15">
        <v>182</v>
      </c>
      <c r="H65" s="33">
        <v>3178942</v>
      </c>
      <c r="I65" s="33">
        <v>3178942</v>
      </c>
      <c r="J65" s="33">
        <v>3578856</v>
      </c>
      <c r="K65" s="33">
        <v>3578856</v>
      </c>
    </row>
    <row r="66" spans="1:11" x14ac:dyDescent="0.2">
      <c r="A66" s="214" t="s">
        <v>170</v>
      </c>
      <c r="B66" s="214"/>
      <c r="C66" s="214"/>
      <c r="D66" s="214"/>
      <c r="E66" s="214"/>
      <c r="F66" s="214"/>
      <c r="G66" s="20">
        <v>183</v>
      </c>
      <c r="H66" s="37">
        <f>H62-H65</f>
        <v>-28887333</v>
      </c>
      <c r="I66" s="37">
        <f t="shared" ref="I66:K66" si="5">I62-I65</f>
        <v>-30894182</v>
      </c>
      <c r="J66" s="37">
        <f t="shared" si="5"/>
        <v>-16400189</v>
      </c>
      <c r="K66" s="37">
        <f t="shared" si="5"/>
        <v>-24617736</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-28887333</v>
      </c>
      <c r="I68" s="37">
        <f t="shared" ref="I68:K68" si="7">+IF((I62-I65)&lt;0,(I62-I65),0)</f>
        <v>-30894182</v>
      </c>
      <c r="J68" s="37">
        <f t="shared" si="7"/>
        <v>-16400189</v>
      </c>
      <c r="K68" s="37">
        <f t="shared" si="7"/>
        <v>-24617736</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-28887333</v>
      </c>
      <c r="I85" s="39">
        <f>I86+I87</f>
        <v>-30894182</v>
      </c>
      <c r="J85" s="39">
        <f>J86+J87</f>
        <v>-16400189</v>
      </c>
      <c r="K85" s="39">
        <f>K86+K87</f>
        <v>-24617736</v>
      </c>
    </row>
    <row r="86" spans="1:11" x14ac:dyDescent="0.2">
      <c r="A86" s="209" t="s">
        <v>189</v>
      </c>
      <c r="B86" s="209"/>
      <c r="C86" s="209"/>
      <c r="D86" s="209"/>
      <c r="E86" s="209"/>
      <c r="F86" s="209"/>
      <c r="G86" s="15">
        <v>200</v>
      </c>
      <c r="H86" s="40">
        <v>-28887333</v>
      </c>
      <c r="I86" s="40">
        <v>-30894182</v>
      </c>
      <c r="J86" s="40">
        <v>-16400189</v>
      </c>
      <c r="K86" s="40">
        <v>-24617736</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-28887333</v>
      </c>
      <c r="I89" s="40">
        <v>-30894182</v>
      </c>
      <c r="J89" s="40">
        <v>-16400189</v>
      </c>
      <c r="K89" s="40">
        <v>-24617736</v>
      </c>
    </row>
    <row r="90" spans="1:11" ht="24" customHeight="1" x14ac:dyDescent="0.2">
      <c r="A90" s="207" t="s">
        <v>192</v>
      </c>
      <c r="B90" s="207"/>
      <c r="C90" s="207"/>
      <c r="D90" s="207"/>
      <c r="E90" s="207"/>
      <c r="F90" s="207"/>
      <c r="G90" s="20">
        <v>203</v>
      </c>
      <c r="H90" s="39">
        <f>SUM(H91:H98)</f>
        <v>-3181623</v>
      </c>
      <c r="I90" s="39">
        <f>SUM(I91:I98)</f>
        <v>-3162591</v>
      </c>
      <c r="J90" s="39">
        <f>SUM(J91:J98)</f>
        <v>19032</v>
      </c>
      <c r="K90" s="39">
        <f>SUM(K91:K98)</f>
        <v>16792</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-3145703</v>
      </c>
      <c r="I92" s="40">
        <v>-3145703</v>
      </c>
      <c r="J92" s="40">
        <v>0</v>
      </c>
      <c r="K92" s="40">
        <v>0</v>
      </c>
    </row>
    <row r="93" spans="1:11" ht="22.15" customHeight="1" x14ac:dyDescent="0.2">
      <c r="A93" s="210" t="s">
        <v>195</v>
      </c>
      <c r="B93" s="210"/>
      <c r="C93" s="210"/>
      <c r="D93" s="210"/>
      <c r="E93" s="210"/>
      <c r="F93" s="210"/>
      <c r="G93" s="15">
        <v>206</v>
      </c>
      <c r="H93" s="40">
        <v>-35920</v>
      </c>
      <c r="I93" s="40">
        <v>-16888</v>
      </c>
      <c r="J93" s="40">
        <v>19032</v>
      </c>
      <c r="K93" s="40">
        <v>16792</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-572692</v>
      </c>
      <c r="I99" s="40">
        <v>-569266</v>
      </c>
      <c r="J99" s="40">
        <v>3426</v>
      </c>
      <c r="K99" s="40">
        <v>3023</v>
      </c>
    </row>
    <row r="100" spans="1:11" ht="22.9" customHeight="1" x14ac:dyDescent="0.2">
      <c r="A100" s="207" t="s">
        <v>201</v>
      </c>
      <c r="B100" s="207"/>
      <c r="C100" s="207"/>
      <c r="D100" s="207"/>
      <c r="E100" s="207"/>
      <c r="F100" s="207"/>
      <c r="G100" s="20">
        <v>213</v>
      </c>
      <c r="H100" s="39">
        <f>H90-H99</f>
        <v>-2608931</v>
      </c>
      <c r="I100" s="39">
        <f>I90-I99</f>
        <v>-2593325</v>
      </c>
      <c r="J100" s="39">
        <f>J90-J99</f>
        <v>15606</v>
      </c>
      <c r="K100" s="39">
        <f>K90-K99</f>
        <v>13769</v>
      </c>
    </row>
    <row r="101" spans="1:11" x14ac:dyDescent="0.2">
      <c r="A101" s="207" t="s">
        <v>202</v>
      </c>
      <c r="B101" s="207"/>
      <c r="C101" s="207"/>
      <c r="D101" s="207"/>
      <c r="E101" s="207"/>
      <c r="F101" s="207"/>
      <c r="G101" s="20">
        <v>214</v>
      </c>
      <c r="H101" s="39">
        <f>H89+H100</f>
        <v>-31496264</v>
      </c>
      <c r="I101" s="39">
        <f>I89+I100</f>
        <v>-33487507</v>
      </c>
      <c r="J101" s="39">
        <f>J89+J100</f>
        <v>-16384583</v>
      </c>
      <c r="K101" s="39">
        <f>K89+K100</f>
        <v>-24603967</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-31496264</v>
      </c>
      <c r="I103" s="39">
        <f>I104+I105</f>
        <v>-33487508</v>
      </c>
      <c r="J103" s="39">
        <f>J104+J105</f>
        <v>16384583</v>
      </c>
      <c r="K103" s="39">
        <f>K104+K105</f>
        <v>24603967</v>
      </c>
    </row>
    <row r="104" spans="1:11" x14ac:dyDescent="0.2">
      <c r="A104" s="209" t="s">
        <v>117</v>
      </c>
      <c r="B104" s="209"/>
      <c r="C104" s="209"/>
      <c r="D104" s="209"/>
      <c r="E104" s="209"/>
      <c r="F104" s="209"/>
      <c r="G104" s="15">
        <v>216</v>
      </c>
      <c r="H104" s="40">
        <v>-31496264</v>
      </c>
      <c r="I104" s="40">
        <v>-33487508</v>
      </c>
      <c r="J104" s="40">
        <v>16384583</v>
      </c>
      <c r="K104" s="40">
        <v>24603967</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1" zoomScaleNormal="100" zoomScaleSheetLayoutView="11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451</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452</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-25708391</v>
      </c>
      <c r="I8" s="43">
        <v>-16400189</v>
      </c>
    </row>
    <row r="9" spans="1:9" ht="12.75" customHeight="1" x14ac:dyDescent="0.2">
      <c r="A9" s="257" t="s">
        <v>211</v>
      </c>
      <c r="B9" s="258"/>
      <c r="C9" s="258"/>
      <c r="D9" s="258"/>
      <c r="E9" s="258"/>
      <c r="F9" s="259"/>
      <c r="G9" s="25">
        <v>2</v>
      </c>
      <c r="H9" s="44">
        <f>H10+H11+H12+H13+H14+H15+H16+H17</f>
        <v>39389093</v>
      </c>
      <c r="I9" s="44">
        <f>I10+I11+I12+I13+I14+I15+I16+I17</f>
        <v>48739784</v>
      </c>
    </row>
    <row r="10" spans="1:9" ht="12.75" customHeight="1" x14ac:dyDescent="0.2">
      <c r="A10" s="254" t="s">
        <v>212</v>
      </c>
      <c r="B10" s="255"/>
      <c r="C10" s="255"/>
      <c r="D10" s="255"/>
      <c r="E10" s="255"/>
      <c r="F10" s="256"/>
      <c r="G10" s="26">
        <v>3</v>
      </c>
      <c r="H10" s="45">
        <v>10708715</v>
      </c>
      <c r="I10" s="45">
        <v>21863124</v>
      </c>
    </row>
    <row r="11" spans="1:9" ht="22.15" customHeight="1" x14ac:dyDescent="0.2">
      <c r="A11" s="254" t="s">
        <v>213</v>
      </c>
      <c r="B11" s="255"/>
      <c r="C11" s="255"/>
      <c r="D11" s="255"/>
      <c r="E11" s="255"/>
      <c r="F11" s="256"/>
      <c r="G11" s="26">
        <v>4</v>
      </c>
      <c r="H11" s="45">
        <v>-66202</v>
      </c>
      <c r="I11" s="45">
        <v>0</v>
      </c>
    </row>
    <row r="12" spans="1:9" ht="23.45" customHeight="1" x14ac:dyDescent="0.2">
      <c r="A12" s="254" t="s">
        <v>214</v>
      </c>
      <c r="B12" s="255"/>
      <c r="C12" s="255"/>
      <c r="D12" s="255"/>
      <c r="E12" s="255"/>
      <c r="F12" s="256"/>
      <c r="G12" s="26">
        <v>5</v>
      </c>
      <c r="H12" s="45">
        <v>35757</v>
      </c>
      <c r="I12" s="45">
        <v>777028</v>
      </c>
    </row>
    <row r="13" spans="1:9" ht="12.75" customHeight="1" x14ac:dyDescent="0.2">
      <c r="A13" s="254" t="s">
        <v>215</v>
      </c>
      <c r="B13" s="255"/>
      <c r="C13" s="255"/>
      <c r="D13" s="255"/>
      <c r="E13" s="255"/>
      <c r="F13" s="256"/>
      <c r="G13" s="26">
        <v>6</v>
      </c>
      <c r="H13" s="45">
        <v>-323715</v>
      </c>
      <c r="I13" s="45">
        <v>3441125</v>
      </c>
    </row>
    <row r="14" spans="1:9" ht="12.75" customHeight="1" x14ac:dyDescent="0.2">
      <c r="A14" s="254" t="s">
        <v>216</v>
      </c>
      <c r="B14" s="255"/>
      <c r="C14" s="255"/>
      <c r="D14" s="255"/>
      <c r="E14" s="255"/>
      <c r="F14" s="256"/>
      <c r="G14" s="26">
        <v>7</v>
      </c>
      <c r="H14" s="45">
        <v>2408613</v>
      </c>
      <c r="I14" s="45">
        <v>-1698845</v>
      </c>
    </row>
    <row r="15" spans="1:9" ht="12.75" customHeight="1" x14ac:dyDescent="0.2">
      <c r="A15" s="254" t="s">
        <v>217</v>
      </c>
      <c r="B15" s="255"/>
      <c r="C15" s="255"/>
      <c r="D15" s="255"/>
      <c r="E15" s="255"/>
      <c r="F15" s="256"/>
      <c r="G15" s="26">
        <v>8</v>
      </c>
      <c r="H15" s="45">
        <v>-177921</v>
      </c>
      <c r="I15" s="45">
        <v>-1204051</v>
      </c>
    </row>
    <row r="16" spans="1:9" ht="12.75" customHeight="1" x14ac:dyDescent="0.2">
      <c r="A16" s="254" t="s">
        <v>218</v>
      </c>
      <c r="B16" s="255"/>
      <c r="C16" s="255"/>
      <c r="D16" s="255"/>
      <c r="E16" s="255"/>
      <c r="F16" s="256"/>
      <c r="G16" s="26">
        <v>9</v>
      </c>
      <c r="H16" s="45">
        <v>-260283</v>
      </c>
      <c r="I16" s="45">
        <v>40045</v>
      </c>
    </row>
    <row r="17" spans="1:9" ht="25.15" customHeight="1" x14ac:dyDescent="0.2">
      <c r="A17" s="254" t="s">
        <v>219</v>
      </c>
      <c r="B17" s="255"/>
      <c r="C17" s="255"/>
      <c r="D17" s="255"/>
      <c r="E17" s="255"/>
      <c r="F17" s="256"/>
      <c r="G17" s="26">
        <v>10</v>
      </c>
      <c r="H17" s="45">
        <v>27064129</v>
      </c>
      <c r="I17" s="45">
        <v>25521358</v>
      </c>
    </row>
    <row r="18" spans="1:9" ht="28.15" customHeight="1" x14ac:dyDescent="0.2">
      <c r="A18" s="233" t="s">
        <v>390</v>
      </c>
      <c r="B18" s="234"/>
      <c r="C18" s="234"/>
      <c r="D18" s="234"/>
      <c r="E18" s="234"/>
      <c r="F18" s="235"/>
      <c r="G18" s="25">
        <v>11</v>
      </c>
      <c r="H18" s="44">
        <f>H8+H9</f>
        <v>13680702</v>
      </c>
      <c r="I18" s="44">
        <f>I8+I9</f>
        <v>32339595</v>
      </c>
    </row>
    <row r="19" spans="1:9" ht="12.75" customHeight="1" x14ac:dyDescent="0.2">
      <c r="A19" s="257" t="s">
        <v>220</v>
      </c>
      <c r="B19" s="258"/>
      <c r="C19" s="258"/>
      <c r="D19" s="258"/>
      <c r="E19" s="258"/>
      <c r="F19" s="259"/>
      <c r="G19" s="25">
        <v>12</v>
      </c>
      <c r="H19" s="44">
        <f>H20+H21+H22+H23</f>
        <v>-7525214</v>
      </c>
      <c r="I19" s="44">
        <f>I20+I21+I22+I23</f>
        <v>-2246631</v>
      </c>
    </row>
    <row r="20" spans="1:9" ht="12.75" customHeight="1" x14ac:dyDescent="0.2">
      <c r="A20" s="254" t="s">
        <v>221</v>
      </c>
      <c r="B20" s="255"/>
      <c r="C20" s="255"/>
      <c r="D20" s="255"/>
      <c r="E20" s="255"/>
      <c r="F20" s="256"/>
      <c r="G20" s="26">
        <v>13</v>
      </c>
      <c r="H20" s="45">
        <v>-5603154</v>
      </c>
      <c r="I20" s="45">
        <v>-11727298</v>
      </c>
    </row>
    <row r="21" spans="1:9" ht="12.75" customHeight="1" x14ac:dyDescent="0.2">
      <c r="A21" s="254" t="s">
        <v>222</v>
      </c>
      <c r="B21" s="255"/>
      <c r="C21" s="255"/>
      <c r="D21" s="255"/>
      <c r="E21" s="255"/>
      <c r="F21" s="256"/>
      <c r="G21" s="26">
        <v>14</v>
      </c>
      <c r="H21" s="45">
        <v>-1818981</v>
      </c>
      <c r="I21" s="45">
        <v>-3184802</v>
      </c>
    </row>
    <row r="22" spans="1:9" ht="12.75" customHeight="1" x14ac:dyDescent="0.2">
      <c r="A22" s="254" t="s">
        <v>223</v>
      </c>
      <c r="B22" s="255"/>
      <c r="C22" s="255"/>
      <c r="D22" s="255"/>
      <c r="E22" s="255"/>
      <c r="F22" s="256"/>
      <c r="G22" s="26">
        <v>15</v>
      </c>
      <c r="H22" s="45">
        <v>1329925</v>
      </c>
      <c r="I22" s="45">
        <v>135885</v>
      </c>
    </row>
    <row r="23" spans="1:9" ht="12.75" customHeight="1" x14ac:dyDescent="0.2">
      <c r="A23" s="254" t="s">
        <v>224</v>
      </c>
      <c r="B23" s="255"/>
      <c r="C23" s="255"/>
      <c r="D23" s="255"/>
      <c r="E23" s="255"/>
      <c r="F23" s="256"/>
      <c r="G23" s="26">
        <v>16</v>
      </c>
      <c r="H23" s="45">
        <v>-1433004</v>
      </c>
      <c r="I23" s="45">
        <v>12529584</v>
      </c>
    </row>
    <row r="24" spans="1:9" ht="12.75" customHeight="1" x14ac:dyDescent="0.2">
      <c r="A24" s="233" t="s">
        <v>225</v>
      </c>
      <c r="B24" s="234"/>
      <c r="C24" s="234"/>
      <c r="D24" s="234"/>
      <c r="E24" s="234"/>
      <c r="F24" s="235"/>
      <c r="G24" s="25">
        <v>17</v>
      </c>
      <c r="H24" s="44">
        <f>H18+H19</f>
        <v>6155488</v>
      </c>
      <c r="I24" s="44">
        <f>I18+I19</f>
        <v>30092964</v>
      </c>
    </row>
    <row r="25" spans="1:9" ht="12.75" customHeight="1" x14ac:dyDescent="0.2">
      <c r="A25" s="245" t="s">
        <v>226</v>
      </c>
      <c r="B25" s="246"/>
      <c r="C25" s="246"/>
      <c r="D25" s="246"/>
      <c r="E25" s="246"/>
      <c r="F25" s="247"/>
      <c r="G25" s="26">
        <v>18</v>
      </c>
      <c r="H25" s="45">
        <v>-1128514</v>
      </c>
      <c r="I25" s="45">
        <v>-1698843</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5026974</v>
      </c>
      <c r="I27" s="46">
        <f>I24+I25+I26</f>
        <v>28394121</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3867533</v>
      </c>
      <c r="I29" s="47">
        <v>3307743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583465</v>
      </c>
      <c r="I31" s="48">
        <v>263777</v>
      </c>
    </row>
    <row r="32" spans="1:9" ht="12.75" customHeight="1" x14ac:dyDescent="0.2">
      <c r="A32" s="245" t="s">
        <v>233</v>
      </c>
      <c r="B32" s="246"/>
      <c r="C32" s="246"/>
      <c r="D32" s="246"/>
      <c r="E32" s="246"/>
      <c r="F32" s="247"/>
      <c r="G32" s="26">
        <v>24</v>
      </c>
      <c r="H32" s="48">
        <v>11852811</v>
      </c>
      <c r="I32" s="48">
        <v>3276192</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60356624</v>
      </c>
      <c r="I34" s="48">
        <v>2071179</v>
      </c>
    </row>
    <row r="35" spans="1:9" ht="26.45" customHeight="1" x14ac:dyDescent="0.2">
      <c r="A35" s="233" t="s">
        <v>236</v>
      </c>
      <c r="B35" s="234"/>
      <c r="C35" s="234"/>
      <c r="D35" s="234"/>
      <c r="E35" s="234"/>
      <c r="F35" s="235"/>
      <c r="G35" s="25">
        <v>27</v>
      </c>
      <c r="H35" s="49">
        <f>H29+H30+H31+H32+H33+H34</f>
        <v>76660433</v>
      </c>
      <c r="I35" s="49">
        <f>I29+I30+I31+I32+I33+I34</f>
        <v>8918891</v>
      </c>
    </row>
    <row r="36" spans="1:9" ht="22.9" customHeight="1" x14ac:dyDescent="0.2">
      <c r="A36" s="245" t="s">
        <v>237</v>
      </c>
      <c r="B36" s="246"/>
      <c r="C36" s="246"/>
      <c r="D36" s="246"/>
      <c r="E36" s="246"/>
      <c r="F36" s="247"/>
      <c r="G36" s="26">
        <v>28</v>
      </c>
      <c r="H36" s="48">
        <v>-21260295</v>
      </c>
      <c r="I36" s="48">
        <v>-18040501</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-20297591</v>
      </c>
    </row>
    <row r="41" spans="1:9" ht="24" customHeight="1" x14ac:dyDescent="0.2">
      <c r="A41" s="233" t="s">
        <v>242</v>
      </c>
      <c r="B41" s="234"/>
      <c r="C41" s="234"/>
      <c r="D41" s="234"/>
      <c r="E41" s="234"/>
      <c r="F41" s="235"/>
      <c r="G41" s="25">
        <v>33</v>
      </c>
      <c r="H41" s="49">
        <f>H36+H37+H38+H39+H40</f>
        <v>-21260295</v>
      </c>
      <c r="I41" s="49">
        <f>I36+I37+I38+I39+I40</f>
        <v>-38338092</v>
      </c>
    </row>
    <row r="42" spans="1:9" ht="29.45" customHeight="1" x14ac:dyDescent="0.2">
      <c r="A42" s="236" t="s">
        <v>243</v>
      </c>
      <c r="B42" s="237"/>
      <c r="C42" s="237"/>
      <c r="D42" s="237"/>
      <c r="E42" s="237"/>
      <c r="F42" s="238"/>
      <c r="G42" s="27">
        <v>34</v>
      </c>
      <c r="H42" s="50">
        <f>H35+H41</f>
        <v>55400138</v>
      </c>
      <c r="I42" s="50">
        <f>I35+I41</f>
        <v>-29419201</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-8212986</v>
      </c>
      <c r="I49" s="48">
        <v>-11585805</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-3888323</v>
      </c>
      <c r="I51" s="48">
        <v>-4048591</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-4570557</v>
      </c>
    </row>
    <row r="54" spans="1:9" ht="30.6" customHeight="1" x14ac:dyDescent="0.2">
      <c r="A54" s="233" t="s">
        <v>254</v>
      </c>
      <c r="B54" s="234"/>
      <c r="C54" s="234"/>
      <c r="D54" s="234"/>
      <c r="E54" s="234"/>
      <c r="F54" s="235"/>
      <c r="G54" s="25">
        <v>45</v>
      </c>
      <c r="H54" s="49">
        <f>H49+H50+H51+H52+H53</f>
        <v>-12101309</v>
      </c>
      <c r="I54" s="49">
        <f>I49+I50+I51+I52+I53</f>
        <v>-20204953</v>
      </c>
    </row>
    <row r="55" spans="1:9" ht="29.45" customHeight="1" x14ac:dyDescent="0.2">
      <c r="A55" s="248" t="s">
        <v>255</v>
      </c>
      <c r="B55" s="249"/>
      <c r="C55" s="249"/>
      <c r="D55" s="249"/>
      <c r="E55" s="249"/>
      <c r="F55" s="250"/>
      <c r="G55" s="25">
        <v>46</v>
      </c>
      <c r="H55" s="49">
        <f>H48+H54</f>
        <v>-12101309</v>
      </c>
      <c r="I55" s="49">
        <f>I48+I54</f>
        <v>-20204953</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48325803</v>
      </c>
      <c r="I57" s="49">
        <f>I27+I42+I55+I56</f>
        <v>-21230033</v>
      </c>
    </row>
    <row r="58" spans="1:9" x14ac:dyDescent="0.2">
      <c r="A58" s="251" t="s">
        <v>258</v>
      </c>
      <c r="B58" s="252"/>
      <c r="C58" s="252"/>
      <c r="D58" s="252"/>
      <c r="E58" s="252"/>
      <c r="F58" s="253"/>
      <c r="G58" s="26">
        <v>49</v>
      </c>
      <c r="H58" s="48">
        <v>3753584</v>
      </c>
      <c r="I58" s="48">
        <v>52079387</v>
      </c>
    </row>
    <row r="59" spans="1:9" ht="31.15" customHeight="1" x14ac:dyDescent="0.2">
      <c r="A59" s="236" t="s">
        <v>259</v>
      </c>
      <c r="B59" s="237"/>
      <c r="C59" s="237"/>
      <c r="D59" s="237"/>
      <c r="E59" s="237"/>
      <c r="F59" s="238"/>
      <c r="G59" s="27">
        <v>50</v>
      </c>
      <c r="H59" s="50">
        <f>H57+H58</f>
        <v>52079387</v>
      </c>
      <c r="I59" s="50">
        <f>I57+I58</f>
        <v>30849354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3"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C28" zoomScaleNormal="100" zoomScaleSheetLayoutView="80" workbookViewId="0">
      <selection activeCell="L55" sqref="L55"/>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43830</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539219000</v>
      </c>
      <c r="I7" s="65">
        <v>38623828</v>
      </c>
      <c r="J7" s="65">
        <v>0</v>
      </c>
      <c r="K7" s="65">
        <v>0</v>
      </c>
      <c r="L7" s="65">
        <v>0</v>
      </c>
      <c r="M7" s="65">
        <v>0</v>
      </c>
      <c r="N7" s="65">
        <v>0</v>
      </c>
      <c r="O7" s="65">
        <v>36634056</v>
      </c>
      <c r="P7" s="65">
        <v>78947</v>
      </c>
      <c r="Q7" s="65">
        <v>0</v>
      </c>
      <c r="R7" s="65">
        <v>0</v>
      </c>
      <c r="S7" s="65">
        <v>82070886</v>
      </c>
      <c r="T7" s="65">
        <v>-1294783</v>
      </c>
      <c r="U7" s="66">
        <f>H7+I7+J7+K7-L7+M7+N7+O7+P7+Q7+R7+S7+T7</f>
        <v>695331934</v>
      </c>
      <c r="V7" s="65">
        <v>0</v>
      </c>
      <c r="W7" s="66">
        <f>U7+V7</f>
        <v>695331934</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36634056</v>
      </c>
      <c r="P10" s="66">
        <f t="shared" si="2"/>
        <v>78947</v>
      </c>
      <c r="Q10" s="66">
        <f t="shared" si="2"/>
        <v>0</v>
      </c>
      <c r="R10" s="66">
        <f t="shared" si="2"/>
        <v>0</v>
      </c>
      <c r="S10" s="66">
        <f t="shared" si="2"/>
        <v>82070886</v>
      </c>
      <c r="T10" s="66">
        <f t="shared" si="2"/>
        <v>-1294783</v>
      </c>
      <c r="U10" s="66">
        <f t="shared" si="2"/>
        <v>695331934</v>
      </c>
      <c r="V10" s="66">
        <f t="shared" si="2"/>
        <v>0</v>
      </c>
      <c r="W10" s="66">
        <f t="shared" si="2"/>
        <v>695331934</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-28887333</v>
      </c>
      <c r="U11" s="66">
        <f>H11+I11+J11+K11-L11+M11+N11+O11+P11+Q11+R11+S11+T11</f>
        <v>-28887333</v>
      </c>
      <c r="V11" s="65">
        <v>0</v>
      </c>
      <c r="W11" s="66">
        <f t="shared" ref="W11:W28" si="3">U11+V11</f>
        <v>-28887333</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-2579477</v>
      </c>
      <c r="P13" s="67">
        <v>0</v>
      </c>
      <c r="Q13" s="67">
        <v>0</v>
      </c>
      <c r="R13" s="67">
        <v>0</v>
      </c>
      <c r="S13" s="65">
        <v>0</v>
      </c>
      <c r="T13" s="65">
        <v>0</v>
      </c>
      <c r="U13" s="66">
        <f t="shared" si="4"/>
        <v>-2579477</v>
      </c>
      <c r="V13" s="65">
        <v>0</v>
      </c>
      <c r="W13" s="66">
        <f t="shared" si="3"/>
        <v>-2579477</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-29454</v>
      </c>
      <c r="Q14" s="67">
        <v>0</v>
      </c>
      <c r="R14" s="67">
        <v>0</v>
      </c>
      <c r="S14" s="65">
        <v>0</v>
      </c>
      <c r="T14" s="65">
        <v>0</v>
      </c>
      <c r="U14" s="66">
        <f t="shared" si="4"/>
        <v>-29454</v>
      </c>
      <c r="V14" s="65">
        <v>0</v>
      </c>
      <c r="W14" s="66">
        <f t="shared" si="3"/>
        <v>-29454</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-1294783</v>
      </c>
      <c r="T27" s="65">
        <v>1294783</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49493</v>
      </c>
      <c r="Q29" s="68">
        <f t="shared" si="5"/>
        <v>0</v>
      </c>
      <c r="R29" s="68">
        <f t="shared" si="5"/>
        <v>0</v>
      </c>
      <c r="S29" s="68">
        <f t="shared" si="5"/>
        <v>80776103</v>
      </c>
      <c r="T29" s="68">
        <f t="shared" si="5"/>
        <v>-28887333</v>
      </c>
      <c r="U29" s="68">
        <f t="shared" si="5"/>
        <v>663835670</v>
      </c>
      <c r="V29" s="68">
        <f t="shared" si="5"/>
        <v>0</v>
      </c>
      <c r="W29" s="68">
        <f t="shared" si="5"/>
        <v>663835670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-2579477</v>
      </c>
      <c r="P31" s="66">
        <f t="shared" si="6"/>
        <v>-29454</v>
      </c>
      <c r="Q31" s="66">
        <f t="shared" si="6"/>
        <v>0</v>
      </c>
      <c r="R31" s="66">
        <f t="shared" si="6"/>
        <v>0</v>
      </c>
      <c r="S31" s="66">
        <f t="shared" si="6"/>
        <v>0</v>
      </c>
      <c r="T31" s="66">
        <f t="shared" si="6"/>
        <v>0</v>
      </c>
      <c r="U31" s="66">
        <f t="shared" si="6"/>
        <v>-2608931</v>
      </c>
      <c r="V31" s="66">
        <f t="shared" si="6"/>
        <v>0</v>
      </c>
      <c r="W31" s="66">
        <f t="shared" si="6"/>
        <v>-2608931</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-2579477</v>
      </c>
      <c r="P32" s="66">
        <f t="shared" si="7"/>
        <v>-29454</v>
      </c>
      <c r="Q32" s="66">
        <f t="shared" si="7"/>
        <v>0</v>
      </c>
      <c r="R32" s="66">
        <f t="shared" si="7"/>
        <v>0</v>
      </c>
      <c r="S32" s="66">
        <f t="shared" si="7"/>
        <v>0</v>
      </c>
      <c r="T32" s="66">
        <f t="shared" si="7"/>
        <v>-28887333</v>
      </c>
      <c r="U32" s="66">
        <f t="shared" si="7"/>
        <v>-31496264</v>
      </c>
      <c r="V32" s="66">
        <f t="shared" si="7"/>
        <v>0</v>
      </c>
      <c r="W32" s="66">
        <f t="shared" si="7"/>
        <v>-31496264</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-1294783</v>
      </c>
      <c r="T33" s="68">
        <f t="shared" si="8"/>
        <v>1294783</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539219000</v>
      </c>
      <c r="I35" s="65">
        <v>38623828</v>
      </c>
      <c r="J35" s="65">
        <v>0</v>
      </c>
      <c r="K35" s="65">
        <v>0</v>
      </c>
      <c r="L35" s="65">
        <v>0</v>
      </c>
      <c r="M35" s="65">
        <v>0</v>
      </c>
      <c r="N35" s="65">
        <v>0</v>
      </c>
      <c r="O35" s="65">
        <v>34054579</v>
      </c>
      <c r="P35" s="65">
        <v>49493</v>
      </c>
      <c r="Q35" s="65">
        <v>0</v>
      </c>
      <c r="R35" s="65">
        <v>0</v>
      </c>
      <c r="S35" s="65">
        <v>80776103</v>
      </c>
      <c r="T35" s="65">
        <v>-28887333</v>
      </c>
      <c r="U35" s="69">
        <f t="shared" ref="U35:U37" si="9">H35+I35+J35+K35-L35+M35+N35+O35+P35+Q35+R35+S35+T35</f>
        <v>663835670</v>
      </c>
      <c r="V35" s="65">
        <v>0</v>
      </c>
      <c r="W35" s="69">
        <f t="shared" ref="W35:W37" si="10">U35+V35</f>
        <v>663835670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-251750565</v>
      </c>
      <c r="T36" s="65">
        <v>0</v>
      </c>
      <c r="U36" s="69">
        <f t="shared" si="9"/>
        <v>-251750565</v>
      </c>
      <c r="V36" s="65">
        <v>0</v>
      </c>
      <c r="W36" s="69">
        <f t="shared" si="10"/>
        <v>-251750565</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49493</v>
      </c>
      <c r="Q38" s="69">
        <f t="shared" si="11"/>
        <v>0</v>
      </c>
      <c r="R38" s="69">
        <f t="shared" si="11"/>
        <v>0</v>
      </c>
      <c r="S38" s="69">
        <f t="shared" si="11"/>
        <v>-170974462</v>
      </c>
      <c r="T38" s="69">
        <f t="shared" si="11"/>
        <v>-28887333</v>
      </c>
      <c r="U38" s="69">
        <f t="shared" si="11"/>
        <v>412085105</v>
      </c>
      <c r="V38" s="69">
        <f t="shared" si="11"/>
        <v>0</v>
      </c>
      <c r="W38" s="69">
        <f t="shared" si="11"/>
        <v>412085105</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-16400189</v>
      </c>
      <c r="U39" s="69">
        <f t="shared" ref="U39:U56" si="12">H39+I39+J39+K39-L39+M39+N39+O39+P39+Q39+R39+S39+T39</f>
        <v>-16400189</v>
      </c>
      <c r="V39" s="65">
        <v>0</v>
      </c>
      <c r="W39" s="69">
        <f t="shared" ref="W39:W56" si="13">U39+V39</f>
        <v>-16400189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19032</v>
      </c>
      <c r="Q42" s="67">
        <v>0</v>
      </c>
      <c r="R42" s="67">
        <v>0</v>
      </c>
      <c r="S42" s="65">
        <v>0</v>
      </c>
      <c r="T42" s="65">
        <v>0</v>
      </c>
      <c r="U42" s="69">
        <f t="shared" si="12"/>
        <v>19032</v>
      </c>
      <c r="V42" s="65">
        <v>0</v>
      </c>
      <c r="W42" s="69">
        <f t="shared" si="13"/>
        <v>19032</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-3426</v>
      </c>
      <c r="Q48" s="65">
        <v>0</v>
      </c>
      <c r="R48" s="65">
        <v>0</v>
      </c>
      <c r="S48" s="65">
        <v>0</v>
      </c>
      <c r="T48" s="65">
        <v>0</v>
      </c>
      <c r="U48" s="69">
        <f t="shared" si="12"/>
        <v>-3426</v>
      </c>
      <c r="V48" s="65">
        <v>0</v>
      </c>
      <c r="W48" s="69">
        <f t="shared" si="13"/>
        <v>-3426</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-28887333</v>
      </c>
      <c r="T55" s="65">
        <v>28887333</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-199861795</v>
      </c>
      <c r="T57" s="70">
        <f t="shared" si="14"/>
        <v>-16400189</v>
      </c>
      <c r="U57" s="70">
        <f t="shared" si="14"/>
        <v>395700522</v>
      </c>
      <c r="V57" s="70">
        <f t="shared" si="14"/>
        <v>0</v>
      </c>
      <c r="W57" s="70">
        <f t="shared" si="14"/>
        <v>395700522</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15606</v>
      </c>
      <c r="Q59" s="69">
        <f t="shared" si="15"/>
        <v>0</v>
      </c>
      <c r="R59" s="69">
        <f t="shared" si="15"/>
        <v>0</v>
      </c>
      <c r="S59" s="69">
        <f t="shared" si="15"/>
        <v>0</v>
      </c>
      <c r="T59" s="69">
        <f t="shared" si="15"/>
        <v>0</v>
      </c>
      <c r="U59" s="69">
        <f t="shared" si="15"/>
        <v>15606</v>
      </c>
      <c r="V59" s="69">
        <f t="shared" si="15"/>
        <v>0</v>
      </c>
      <c r="W59" s="69">
        <f t="shared" si="15"/>
        <v>15606</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15606</v>
      </c>
      <c r="Q60" s="69">
        <f t="shared" si="16"/>
        <v>0</v>
      </c>
      <c r="R60" s="69">
        <f t="shared" si="16"/>
        <v>0</v>
      </c>
      <c r="S60" s="69">
        <f t="shared" si="16"/>
        <v>0</v>
      </c>
      <c r="T60" s="69">
        <f t="shared" si="16"/>
        <v>-16400189</v>
      </c>
      <c r="U60" s="69">
        <f t="shared" si="16"/>
        <v>-16384583</v>
      </c>
      <c r="V60" s="69">
        <f t="shared" si="16"/>
        <v>0</v>
      </c>
      <c r="W60" s="69">
        <f t="shared" si="16"/>
        <v>-16384583</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-28887333</v>
      </c>
      <c r="T61" s="70">
        <f t="shared" si="17"/>
        <v>28887333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2020-02-21T13:05:14Z</cp:lastPrinted>
  <dcterms:created xsi:type="dcterms:W3CDTF">2008-10-17T11:51:54Z</dcterms:created>
  <dcterms:modified xsi:type="dcterms:W3CDTF">2020-02-28T13:44:04Z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