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<sst xmlns="http://schemas.openxmlformats.org/spreadsheetml/2006/main" count="349" uniqueCount="315">
  <si>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</si>
  <si>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</si>
  <si>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</si>
  <si>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</si>
  <si>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</si>
  <si>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</si>
  <si>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</si>
  <si>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</si>
  <si>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</si>
  <si>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</si>
  <si>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</si>
  <si>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</si>
  <si>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</si>
  <si>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</si>
  <si>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</si>
  <si>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</si>
  <si>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</si>
  <si>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</si>
  <si>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</si>
  <si>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</si>
  <si>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</si>
  <si>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</si>
  <si>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</si>
  <si>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</si>
  <si>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</si>
  <si>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</si>
  <si>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</si>
  <si>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</si>
  <si>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</si>
  <si>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</si>
  <si>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</si>
  <si>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</si>
  <si>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</si>
  <si>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</si>
  <si>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</si>
  <si>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</si>
  <si>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</si>
  <si>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</si>
  <si>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</si>
  <si>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</si>
  <si>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</si>
  <si>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</si>
  <si>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</si>
  <si>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</si>
  <si>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</si>
  <si>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</si>
  <si>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</si>
  <si>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</si>
  <si>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</si>
  <si>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</si>
  <si>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</si>
  <si>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</si>
  <si>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</si>
  <si>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</si>
  <si>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</si>
  <si>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</si>
  <si>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</si>
  <si>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</si>
  <si>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</si>
  <si>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</si>
  <si>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</si>
  <si>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</si>
  <si>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</si>
  <si>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</si>
  <si>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</si>
  <si>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</si>
  <si>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</si>
  <si>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</si>
  <si>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</si>
  <si>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</si>
  <si>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</si>
  <si>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</si>
  <si>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</si>
  <si>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</si>
  <si>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</si>
  <si>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</si>
  <si>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</si>
  <si>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</si>
  <si>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</si>
  <si>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</si>
  <si>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</si>
  <si>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</si>
  <si>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</si>
  <si>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</si>
  <si>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</si>
  <si>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</si>
  <si>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</si>
  <si>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</si>
  <si>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</si>
  <si>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</si>
  <si>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</si>
  <si>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</si>
  <si>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</si>
  <si>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</si>
  <si>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</si>
  <si>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</si>
  <si>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</si>
  <si>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</si>
  <si>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</si>
  <si>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</si>
  <si>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</si>
  <si>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</si>
  <si>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</si>
  <si>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</si>
  <si>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</si>
  <si>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</si>
  <si>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</si>
  <si>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</si>
  <si>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</si>
  <si>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</si>
  <si>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</si>
  <si>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</si>
  <si>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</si>
  <si>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</si>
  <si>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</si>
  <si>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</si>
  <si>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</si>
  <si>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</si>
  <si>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</si>
  <si>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</si>
  <si>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</si>
  <si>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</si>
  <si>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</si>
  <si>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</si>
  <si>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</si>
  <si>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</si>
  <si>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</si>
  <si>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</si>
  <si>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</si>
  <si>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</si>
  <si>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</si>
  <si>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</si>
  <si>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</si>
  <si>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</si>
  <si>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</si>
  <si>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</si>
  <si>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</si>
  <si>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</si>
  <si>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</si>
  <si>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</si>
  <si>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</si>
  <si>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</si>
  <si>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</si>
  <si>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</si>
  <si>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</si>
  <si>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</si>
  <si>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</si>
  <si>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</si>
  <si>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</si>
  <si>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</si>
  <si>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</si>
  <si>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</si>
  <si>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</si>
  <si>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</si>
  <si>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</si>
  <si>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</si>
  <si>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</si>
  <si>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</si>
  <si>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</si>
  <si>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</si>
  <si>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</si>
  <si>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</si>
  <si>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</si>
  <si>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</si>
  <si>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</si>
  <si>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</si>
  <si>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</si>
  <si>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</si>
  <si>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</si>
  <si>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</si>
  <si>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</si>
  <si>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</si>
  <si>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</si>
  <si>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</si>
  <si>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</si>
  <si>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</si>
  <si>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</si>
  <si>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</si>
  <si>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</si>
  <si>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</si>
  <si>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</si>
  <si>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</si>
  <si>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</si>
  <si>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</si>
  <si>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</si>
  <si>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</si>
  <si>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</si>
  <si>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</si>
  <si>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</si>
  <si>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</si>
  <si>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</si>
  <si>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</si>
  <si>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</si>
  <si>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</si>
  <si>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</si>
  <si>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</si>
  <si>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</si>
  <si>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</si>
  <si>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</si>
  <si>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</si>
  <si>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</si>
  <si>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</si>
  <si>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</si>
  <si>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</si>
  <si>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</si>
  <si>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</si>
  <si>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</si>
  <si>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</si>
  <si>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</si>
  <si>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</si>
  <si>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</si>
  <si>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</si>
  <si>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</si>
  <si>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</si>
  <si>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</si>
  <si>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</si>
  <si>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</si>
  <si>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</si>
  <si>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</si>
  <si>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</si>
  <si>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</si>
  <si>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</si>
  <si>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</si>
  <si>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</si>
  <si>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</si>
  <si>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</si>
  <si>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</si>
  <si>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</si>
  <si>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</si>
  <si>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</si>
  <si>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</si>
  <si>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</si>
  <si>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</si>
  <si>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</si>
  <si>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</si>
  <si>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</si>
  <si>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</si>
  <si>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</si>
  <si>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</si>
  <si>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</si>
  <si>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</si>
  <si>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</si>
  <si>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</si>
  <si>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</si>
  <si>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</si>
  <si>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</si>
  <si>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</si>
  <si>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</si>
  <si>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</si>
  <si>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</si>
  <si>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</si>
  <si>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</si>
  <si>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</si>
  <si>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</si>
  <si>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</si>
  <si>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</si>
  <si>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</si>
  <si>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</si>
  <si>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</si>
  <si>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</si>
  <si>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</si>
  <si>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</si>
  <si>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</si>
  <si>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</si>
  <si>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</si>
  <si>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</si>
  <si>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</si>
  <si>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</si>
  <si>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</si>
  <si>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</si>
  <si>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</si>
  <si>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</si>
  <si>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</si>
  <si>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</si>
  <si>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</si>
  <si>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</si>
  <si>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</si>
  <si>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</si>
  <si>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</si>
  <si>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</si>
  <si>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</si>
  <si>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</si>
  <si>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</si>
  <si>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</si>
  <si>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</si>
  <si>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1.1.2011.</t>
  </si>
  <si>
    <t>31.12.2011.</t>
  </si>
  <si>
    <t>03330494</t>
  </si>
  <si>
    <t>040141664</t>
  </si>
  <si>
    <t>92590920313</t>
  </si>
  <si>
    <t>LUKA RIJEKA d.d.</t>
  </si>
  <si>
    <t>Rijeka</t>
  </si>
  <si>
    <t>Reiva 1</t>
  </si>
  <si>
    <t>uprava@lukarijeka.hr</t>
  </si>
  <si>
    <t>www.lukarijeka.hr</t>
  </si>
  <si>
    <t>RIJEKA</t>
  </si>
  <si>
    <t>PRIMORSKO-GORANSKA</t>
  </si>
  <si>
    <t>Da</t>
  </si>
  <si>
    <t>5224</t>
  </si>
  <si>
    <t>OPI d.o.o.</t>
  </si>
  <si>
    <t>03342964</t>
  </si>
  <si>
    <t>Škrljevo</t>
  </si>
  <si>
    <t>01230000</t>
  </si>
  <si>
    <t>Luka prijevoz d.o.o.</t>
  </si>
  <si>
    <t>Stanovi d.o.o.</t>
  </si>
  <si>
    <t>01230077</t>
  </si>
  <si>
    <t>Janja Reljac</t>
  </si>
  <si>
    <t>051/496-533</t>
  </si>
  <si>
    <t>051/496-008</t>
  </si>
  <si>
    <t>fin@lukarijeka.hr</t>
  </si>
  <si>
    <t>Denis Vukorepa</t>
  </si>
  <si>
    <t>stanje na dan 31.12.2011.</t>
  </si>
  <si>
    <t>Obveznik: LUKA RIJEKA d.d.</t>
  </si>
  <si>
    <t>u razdoblju  1.1.2011. do 31.12.2011.</t>
  </si>
  <si>
    <t>u razdoblju 1.1.2011.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</si>
</sst>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L19" sqref="L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215</v>
      </c>
      <c r="B2" s="176"/>
      <c r="C2" s="176"/>
      <c r="D2" s="177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28" t="s">
        <v>217</v>
      </c>
      <c r="B6" s="129"/>
      <c r="C6" s="143" t="s">
        <v>287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218</v>
      </c>
      <c r="B8" s="182"/>
      <c r="C8" s="143" t="s">
        <v>288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3" t="s">
        <v>219</v>
      </c>
      <c r="B10" s="173"/>
      <c r="C10" s="143" t="s">
        <v>289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8" t="s">
        <v>220</v>
      </c>
      <c r="B12" s="129"/>
      <c r="C12" s="145" t="s">
        <v>290</v>
      </c>
      <c r="D12" s="170"/>
      <c r="E12" s="170"/>
      <c r="F12" s="170"/>
      <c r="G12" s="170"/>
      <c r="H12" s="170"/>
      <c r="I12" s="13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28" t="s">
        <v>221</v>
      </c>
      <c r="B14" s="129"/>
      <c r="C14" s="171">
        <v>51000</v>
      </c>
      <c r="D14" s="172"/>
      <c r="E14" s="16"/>
      <c r="F14" s="145" t="s">
        <v>291</v>
      </c>
      <c r="G14" s="170"/>
      <c r="H14" s="170"/>
      <c r="I14" s="13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28" t="s">
        <v>222</v>
      </c>
      <c r="B16" s="129"/>
      <c r="C16" s="145" t="s">
        <v>292</v>
      </c>
      <c r="D16" s="170"/>
      <c r="E16" s="170"/>
      <c r="F16" s="170"/>
      <c r="G16" s="170"/>
      <c r="H16" s="170"/>
      <c r="I16" s="13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28" t="s">
        <v>223</v>
      </c>
      <c r="B18" s="129"/>
      <c r="C18" s="166" t="s">
        <v>293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28" t="s">
        <v>224</v>
      </c>
      <c r="B20" s="129"/>
      <c r="C20" s="166" t="s">
        <v>294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28" t="s">
        <v>225</v>
      </c>
      <c r="B22" s="129"/>
      <c r="C22" s="114">
        <v>373</v>
      </c>
      <c r="D22" s="145" t="s">
        <v>295</v>
      </c>
      <c r="E22" s="156"/>
      <c r="F22" s="157"/>
      <c r="G22" s="128"/>
      <c r="H22" s="16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28" t="s">
        <v>226</v>
      </c>
      <c r="B24" s="129"/>
      <c r="C24" s="114">
        <v>8</v>
      </c>
      <c r="D24" s="145" t="s">
        <v>296</v>
      </c>
      <c r="E24" s="156"/>
      <c r="F24" s="156"/>
      <c r="G24" s="157"/>
      <c r="H24" s="48" t="s">
        <v>227</v>
      </c>
      <c r="I24" s="120">
        <v>845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28" t="s">
        <v>228</v>
      </c>
      <c r="B26" s="129"/>
      <c r="C26" s="115" t="s">
        <v>297</v>
      </c>
      <c r="D26" s="25"/>
      <c r="E26" s="33"/>
      <c r="F26" s="24"/>
      <c r="G26" s="158" t="s">
        <v>229</v>
      </c>
      <c r="H26" s="129"/>
      <c r="I26" s="116" t="s">
        <v>298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 t="s">
        <v>299</v>
      </c>
      <c r="B30" s="146"/>
      <c r="C30" s="146"/>
      <c r="D30" s="147"/>
      <c r="E30" s="153" t="s">
        <v>291</v>
      </c>
      <c r="F30" s="146"/>
      <c r="G30" s="146"/>
      <c r="H30" s="143" t="s">
        <v>300</v>
      </c>
      <c r="I30" s="144"/>
      <c r="J30" s="10"/>
      <c r="K30" s="10"/>
      <c r="L30" s="10"/>
    </row>
    <row r="31" spans="1:12" ht="12.75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.75">
      <c r="A32" s="153" t="s">
        <v>303</v>
      </c>
      <c r="B32" s="146"/>
      <c r="C32" s="146"/>
      <c r="D32" s="147"/>
      <c r="E32" s="153" t="s">
        <v>301</v>
      </c>
      <c r="F32" s="146"/>
      <c r="G32" s="146"/>
      <c r="H32" s="143" t="s">
        <v>302</v>
      </c>
      <c r="I32" s="144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3" t="s">
        <v>304</v>
      </c>
      <c r="B34" s="146"/>
      <c r="C34" s="146"/>
      <c r="D34" s="147"/>
      <c r="E34" s="153" t="s">
        <v>291</v>
      </c>
      <c r="F34" s="146"/>
      <c r="G34" s="146"/>
      <c r="H34" s="143" t="s">
        <v>305</v>
      </c>
      <c r="I34" s="144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.75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3" t="s">
        <v>233</v>
      </c>
      <c r="B44" s="124"/>
      <c r="C44" s="143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.75">
      <c r="A46" s="123" t="s">
        <v>234</v>
      </c>
      <c r="B46" s="124"/>
      <c r="C46" s="145" t="s">
        <v>306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3" t="s">
        <v>236</v>
      </c>
      <c r="B48" s="124"/>
      <c r="C48" s="130" t="s">
        <v>307</v>
      </c>
      <c r="D48" s="126"/>
      <c r="E48" s="127"/>
      <c r="F48" s="16"/>
      <c r="G48" s="48" t="s">
        <v>237</v>
      </c>
      <c r="H48" s="130" t="s">
        <v>308</v>
      </c>
      <c r="I48" s="127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3" t="s">
        <v>223</v>
      </c>
      <c r="B50" s="124"/>
      <c r="C50" s="125" t="s">
        <v>309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8" t="s">
        <v>238</v>
      </c>
      <c r="B52" s="129"/>
      <c r="C52" s="130" t="s">
        <v>310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.75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O104" sqref="O104"/>
    </sheetView>
  </sheetViews>
  <sheetFormatPr defaultColWidth="9.140625" defaultRowHeight="12.75"/>
  <cols>
    <col min="1" max="9" width="9.140625" style="49" customWidth="1"/>
    <col min="10" max="10" width="10.5742187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311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312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50</v>
      </c>
      <c r="B4" s="199"/>
      <c r="C4" s="199"/>
      <c r="D4" s="199"/>
      <c r="E4" s="199"/>
      <c r="F4" s="199"/>
      <c r="G4" s="199"/>
      <c r="H4" s="200"/>
      <c r="I4" s="55" t="s">
        <v>244</v>
      </c>
      <c r="J4" s="56" t="s">
        <v>283</v>
      </c>
      <c r="K4" s="57" t="s">
        <v>284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54">
        <v>2</v>
      </c>
      <c r="J5" s="53">
        <v>3</v>
      </c>
      <c r="K5" s="53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50">
        <f>J9+J16+J26+J35+J39</f>
        <v>422452382</v>
      </c>
      <c r="K8" s="50">
        <f>K9+K16+K26+K35+K39</f>
        <v>476777029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710487</v>
      </c>
      <c r="K9" s="50">
        <f>SUM(K10:K15)</f>
        <v>1435188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193829</v>
      </c>
      <c r="K11" s="7">
        <v>1120188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516658</v>
      </c>
      <c r="K14" s="7">
        <v>315000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396771777</v>
      </c>
      <c r="K16" s="50">
        <f>SUM(K17:K25)</f>
        <v>381478408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224547306</v>
      </c>
      <c r="K17" s="7">
        <v>224547306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113812505</v>
      </c>
      <c r="K18" s="7">
        <v>111563515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2169333</v>
      </c>
      <c r="K19" s="7">
        <v>1835390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41663118</v>
      </c>
      <c r="K20" s="7">
        <v>29489245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38225</v>
      </c>
      <c r="K22" s="7">
        <v>0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817</v>
      </c>
      <c r="K23" s="7">
        <v>347937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325736</v>
      </c>
      <c r="K24" s="7">
        <v>325736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14214737</v>
      </c>
      <c r="K25" s="7">
        <v>13369279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9592313</v>
      </c>
      <c r="K26" s="50">
        <f>SUM(K27:K34)</f>
        <v>79554958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175500</v>
      </c>
      <c r="K27" s="7">
        <v>59975890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1842246</v>
      </c>
      <c r="K29" s="7">
        <v>1840400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2971667</v>
      </c>
      <c r="K31" s="7">
        <v>2814717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0</v>
      </c>
      <c r="K32" s="7">
        <v>8529949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4602900</v>
      </c>
      <c r="K33" s="7">
        <v>6394002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14542134</v>
      </c>
      <c r="K35" s="50">
        <f>SUM(K36:K38)</f>
        <v>13472804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14486709</v>
      </c>
      <c r="K37" s="7">
        <v>13417379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55425</v>
      </c>
      <c r="K38" s="7">
        <v>55425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835671</v>
      </c>
      <c r="K39" s="7">
        <v>835671</v>
      </c>
    </row>
    <row r="40" spans="1:11" ht="12.75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50">
        <f>J41+J49+J56+J64</f>
        <v>67809022</v>
      </c>
      <c r="K40" s="50">
        <f>K41+K49+K56+K64</f>
        <v>129280677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1954757</v>
      </c>
      <c r="K41" s="50">
        <f>SUM(K42:K48)</f>
        <v>2221787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1954757</v>
      </c>
      <c r="K42" s="7">
        <v>2221787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0</v>
      </c>
      <c r="K45" s="7">
        <v>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62512882</v>
      </c>
      <c r="K49" s="50">
        <f>SUM(K50:K55)</f>
        <v>57257177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0</v>
      </c>
      <c r="K50" s="7"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38315703</v>
      </c>
      <c r="K51" s="7">
        <v>32554945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400</v>
      </c>
      <c r="K53" s="7">
        <v>970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21766730</v>
      </c>
      <c r="K54" s="7">
        <v>23640306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2430049</v>
      </c>
      <c r="K55" s="7">
        <v>1060956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41000</v>
      </c>
      <c r="K56" s="50">
        <f>SUM(K57:K63)</f>
        <v>1240692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41000</v>
      </c>
      <c r="K62" s="7">
        <v>1240692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3300383</v>
      </c>
      <c r="K64" s="7">
        <v>68561021</v>
      </c>
    </row>
    <row r="65" spans="1:11" ht="12.75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40522481</v>
      </c>
      <c r="K65" s="7">
        <v>30952455</v>
      </c>
    </row>
    <row r="66" spans="1:11" ht="12.75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50">
        <f>J7+J8+J40+J65</f>
        <v>530783885</v>
      </c>
      <c r="K66" s="50">
        <f>K7+K8+K40+K65</f>
        <v>637010161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>
        <v>804016</v>
      </c>
      <c r="K67" s="8">
        <v>804016</v>
      </c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1">
        <f>J70+J71+J72+J78+J79+J82+J85</f>
        <v>352632250</v>
      </c>
      <c r="K69" s="51">
        <f>K70+K71+K72+K78+K79+K82+K85</f>
        <v>466784820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598047500</v>
      </c>
      <c r="K70" s="7">
        <v>598047500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66</v>
      </c>
      <c r="K71" s="7">
        <v>66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769159</v>
      </c>
      <c r="K72" s="50">
        <f>K73+K74-K75+K76+K77</f>
        <v>94324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768574</v>
      </c>
      <c r="K73" s="7">
        <v>94324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585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23770047</v>
      </c>
      <c r="K78" s="7">
        <v>12876044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-269987094</v>
      </c>
      <c r="K79" s="50">
        <f>K80-K81</f>
        <v>-277522464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3321788</v>
      </c>
      <c r="K80" s="7">
        <v>10495709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273308882</v>
      </c>
      <c r="K81" s="7">
        <v>288018173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32572</v>
      </c>
      <c r="K82" s="50">
        <f>K83-K84</f>
        <v>133289350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32572</v>
      </c>
      <c r="K83" s="7">
        <v>133289350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50">
        <f>SUM(J87:J89)</f>
        <v>1987256</v>
      </c>
      <c r="K86" s="50">
        <f>SUM(K87:K89)</f>
        <v>11722282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120000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1987256</v>
      </c>
      <c r="K89" s="7">
        <v>11602282</v>
      </c>
    </row>
    <row r="90" spans="1:11" ht="12.75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50">
        <f>SUM(J91:J99)</f>
        <v>62026145</v>
      </c>
      <c r="K90" s="50">
        <f>SUM(K91:K99)</f>
        <v>64509904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31374142</v>
      </c>
      <c r="K92" s="7">
        <v>33168523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30652003</v>
      </c>
      <c r="K93" s="7">
        <v>28963741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0</v>
      </c>
      <c r="K99" s="7">
        <v>2377640</v>
      </c>
    </row>
    <row r="100" spans="1:11" ht="12.75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0">
        <f>SUM(J101:J112)</f>
        <v>85820765</v>
      </c>
      <c r="K100" s="50">
        <f>SUM(K101:K112)</f>
        <v>84124461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0</v>
      </c>
      <c r="K101" s="7">
        <v>0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17054079</v>
      </c>
      <c r="K102" s="7">
        <v>11246195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8987109</v>
      </c>
      <c r="K103" s="7">
        <v>10483382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0</v>
      </c>
      <c r="K104" s="7">
        <v>0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16478658</v>
      </c>
      <c r="K105" s="7">
        <v>21003500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4948427</v>
      </c>
      <c r="K108" s="7">
        <v>4211575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3355135</v>
      </c>
      <c r="K109" s="7">
        <v>2702711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34997357</v>
      </c>
      <c r="K112" s="7">
        <v>34477098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28317469</v>
      </c>
      <c r="K113" s="7">
        <v>9868694</v>
      </c>
    </row>
    <row r="114" spans="1:11" ht="12.75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0">
        <f>J69+J86+J90+J100+J113</f>
        <v>530783885</v>
      </c>
      <c r="K114" s="50">
        <f>K69+K86+K90+K100+K113</f>
        <v>637010161</v>
      </c>
    </row>
    <row r="115" spans="1:11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>
        <v>804016</v>
      </c>
      <c r="K115" s="8">
        <v>804016</v>
      </c>
    </row>
    <row r="116" spans="1:11" ht="12.75">
      <c r="A116" s="207" t="s">
        <v>275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352632250</v>
      </c>
      <c r="K118" s="7">
        <v>466784820</v>
      </c>
    </row>
    <row r="119" spans="1:11" ht="12.75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276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2">
      <selection activeCell="R54" sqref="R54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8" t="s">
        <v>312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5" t="s">
        <v>245</v>
      </c>
      <c r="J4" s="230" t="s">
        <v>283</v>
      </c>
      <c r="K4" s="230"/>
      <c r="L4" s="230" t="s">
        <v>284</v>
      </c>
      <c r="M4" s="230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1">
        <f>SUM(J8:J9)</f>
        <v>206609496</v>
      </c>
      <c r="K7" s="51">
        <f>SUM(K8:K9)</f>
        <v>49665906</v>
      </c>
      <c r="L7" s="51">
        <f>SUM(L8:L9)</f>
        <v>185825378</v>
      </c>
      <c r="M7" s="51">
        <f>SUM(M8:M9)</f>
        <v>54529383</v>
      </c>
    </row>
    <row r="8" spans="1:13" ht="12.75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185027766</v>
      </c>
      <c r="K8" s="7">
        <v>44082172</v>
      </c>
      <c r="L8" s="7">
        <v>162613828</v>
      </c>
      <c r="M8" s="7">
        <v>45220262</v>
      </c>
    </row>
    <row r="9" spans="1:13" ht="12.75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21581730</v>
      </c>
      <c r="K9" s="7">
        <v>5583734</v>
      </c>
      <c r="L9" s="7">
        <v>23211550</v>
      </c>
      <c r="M9" s="7">
        <v>9309121</v>
      </c>
    </row>
    <row r="10" spans="1:13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0">
        <f>J11+J12+J16+J20+J21+J22+J25+J26</f>
        <v>201658803</v>
      </c>
      <c r="K10" s="50">
        <f>K11+K12+K16+K20+K21+K22+K25+K26</f>
        <v>48662163</v>
      </c>
      <c r="L10" s="50">
        <f>L11+L12+L16+L20+L21+L22+L25+L26</f>
        <v>184732066</v>
      </c>
      <c r="M10" s="50">
        <f>M11+M12+M16+M20+M21+M22+M25+M26</f>
        <v>49401349</v>
      </c>
    </row>
    <row r="11" spans="1:13" ht="12.75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0">
        <f>SUM(J13:J15)</f>
        <v>57403045</v>
      </c>
      <c r="K12" s="50">
        <f>SUM(K13:K15)</f>
        <v>14127130</v>
      </c>
      <c r="L12" s="50">
        <f>SUM(L13:L15)</f>
        <v>56393241</v>
      </c>
      <c r="M12" s="50">
        <f>SUM(M13:M15)</f>
        <v>17549336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29002036</v>
      </c>
      <c r="K13" s="7">
        <v>7930110</v>
      </c>
      <c r="L13" s="7">
        <v>24958461</v>
      </c>
      <c r="M13" s="7">
        <v>7266466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28401009</v>
      </c>
      <c r="K15" s="7">
        <v>6197020</v>
      </c>
      <c r="L15" s="7">
        <v>31434780</v>
      </c>
      <c r="M15" s="7">
        <v>10282870</v>
      </c>
    </row>
    <row r="16" spans="1:13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0">
        <f>SUM(J17:J19)</f>
        <v>90321143</v>
      </c>
      <c r="K16" s="50">
        <f>SUM(K17:K19)</f>
        <v>22175106</v>
      </c>
      <c r="L16" s="50">
        <f>SUM(L17:L19)</f>
        <v>82516528</v>
      </c>
      <c r="M16" s="50">
        <f>SUM(M17:M19)</f>
        <v>19655198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56017088</v>
      </c>
      <c r="K17" s="7">
        <v>13938584</v>
      </c>
      <c r="L17" s="7">
        <v>51302810</v>
      </c>
      <c r="M17" s="7">
        <v>12230789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21010030</v>
      </c>
      <c r="K18" s="7">
        <v>4918041</v>
      </c>
      <c r="L18" s="7">
        <v>19057886</v>
      </c>
      <c r="M18" s="7">
        <v>4527139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13294025</v>
      </c>
      <c r="K19" s="7">
        <v>3318481</v>
      </c>
      <c r="L19" s="7">
        <v>12155832</v>
      </c>
      <c r="M19" s="7">
        <v>2897270</v>
      </c>
    </row>
    <row r="20" spans="1:13" ht="12.75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13024771</v>
      </c>
      <c r="K20" s="7">
        <v>1136309</v>
      </c>
      <c r="L20" s="7">
        <v>8606034</v>
      </c>
      <c r="M20" s="7">
        <v>2229492</v>
      </c>
    </row>
    <row r="21" spans="1:13" ht="12.75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38983416</v>
      </c>
      <c r="K21" s="7">
        <v>10695477</v>
      </c>
      <c r="L21" s="7">
        <v>32992597</v>
      </c>
      <c r="M21" s="7">
        <v>7758101</v>
      </c>
    </row>
    <row r="22" spans="1:13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147576</v>
      </c>
      <c r="M22" s="50">
        <f>SUM(M23:M24)</f>
        <v>147576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147576</v>
      </c>
      <c r="M24" s="7">
        <v>147576</v>
      </c>
    </row>
    <row r="25" spans="1:13" ht="12.75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>
        <v>0</v>
      </c>
      <c r="K25" s="7">
        <v>0</v>
      </c>
      <c r="L25" s="7">
        <v>120000</v>
      </c>
      <c r="M25" s="7">
        <v>120000</v>
      </c>
    </row>
    <row r="26" spans="1:13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1926428</v>
      </c>
      <c r="K26" s="7">
        <v>528141</v>
      </c>
      <c r="L26" s="7">
        <v>3956090</v>
      </c>
      <c r="M26" s="7">
        <v>1941646</v>
      </c>
    </row>
    <row r="27" spans="1:13" ht="12.75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0">
        <f>SUM(J28:J32)</f>
        <v>3750055</v>
      </c>
      <c r="K27" s="50">
        <f>SUM(K28:K32)</f>
        <v>2559215</v>
      </c>
      <c r="L27" s="50">
        <f>SUM(L28:L32)</f>
        <v>145974629</v>
      </c>
      <c r="M27" s="50">
        <f>SUM(M28:M32)</f>
        <v>3446592</v>
      </c>
    </row>
    <row r="28" spans="1:13" ht="21" customHeight="1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4" customHeight="1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3663494</v>
      </c>
      <c r="K29" s="7">
        <v>2472654</v>
      </c>
      <c r="L29" s="7">
        <v>4898191</v>
      </c>
      <c r="M29" s="7">
        <v>3446592</v>
      </c>
    </row>
    <row r="30" spans="1:13" ht="12.75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>
        <v>86561</v>
      </c>
      <c r="K30" s="7">
        <v>86561</v>
      </c>
      <c r="L30" s="7">
        <v>92889600</v>
      </c>
      <c r="M30" s="7">
        <v>0</v>
      </c>
    </row>
    <row r="31" spans="1:13" ht="12.75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>
        <v>0</v>
      </c>
      <c r="K31" s="7">
        <v>0</v>
      </c>
      <c r="L31" s="7">
        <v>48186838</v>
      </c>
      <c r="M31" s="7">
        <v>0</v>
      </c>
    </row>
    <row r="32" spans="1:13" ht="12.75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0">
        <f>SUM(J34:J37)</f>
        <v>8262008</v>
      </c>
      <c r="K33" s="50">
        <f>SUM(K34:K37)</f>
        <v>5270603</v>
      </c>
      <c r="L33" s="50">
        <f>SUM(L34:L37)</f>
        <v>13778591</v>
      </c>
      <c r="M33" s="50">
        <f>SUM(M34:M37)</f>
        <v>9923879</v>
      </c>
    </row>
    <row r="34" spans="1:13" ht="12.75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>
        <v>0</v>
      </c>
      <c r="K34" s="7">
        <v>0</v>
      </c>
      <c r="L34" s="7">
        <v>55992</v>
      </c>
      <c r="M34" s="7">
        <v>55992</v>
      </c>
    </row>
    <row r="35" spans="1:13" ht="24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8262008</v>
      </c>
      <c r="K35" s="7">
        <v>5270603</v>
      </c>
      <c r="L35" s="7">
        <v>12583903</v>
      </c>
      <c r="M35" s="7">
        <v>8847606</v>
      </c>
    </row>
    <row r="36" spans="1:13" ht="12.75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>
        <v>0</v>
      </c>
      <c r="K36" s="7">
        <v>0</v>
      </c>
      <c r="L36" s="7">
        <v>1138696</v>
      </c>
      <c r="M36" s="7">
        <v>1020281</v>
      </c>
    </row>
    <row r="37" spans="1:13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0">
        <f>J7+J27+J38+J40</f>
        <v>210359551</v>
      </c>
      <c r="K42" s="50">
        <f>K7+K27+K38+K40</f>
        <v>52225121</v>
      </c>
      <c r="L42" s="50">
        <f>L7+L27+L38+L40</f>
        <v>331800007</v>
      </c>
      <c r="M42" s="50">
        <f>M7+M27+M38+M40</f>
        <v>57975975</v>
      </c>
    </row>
    <row r="43" spans="1:13" ht="12.75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0">
        <f>J10+J33+J39+J41</f>
        <v>209920811</v>
      </c>
      <c r="K43" s="50">
        <f>K10+K33+K39+K41</f>
        <v>53932766</v>
      </c>
      <c r="L43" s="50">
        <f>L10+L33+L39+L41</f>
        <v>198510657</v>
      </c>
      <c r="M43" s="50">
        <f>M10+M33+M39+M41</f>
        <v>59325228</v>
      </c>
    </row>
    <row r="44" spans="1:13" ht="12.75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0">
        <f>J42-J43</f>
        <v>438740</v>
      </c>
      <c r="K44" s="50">
        <f>K42-K43</f>
        <v>-1707645</v>
      </c>
      <c r="L44" s="50">
        <f>L42-L43</f>
        <v>133289350</v>
      </c>
      <c r="M44" s="50">
        <f>M42-M43</f>
        <v>-1349253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438740</v>
      </c>
      <c r="K45" s="50">
        <f>IF(K42&gt;K43,K42-K43,0)</f>
        <v>0</v>
      </c>
      <c r="L45" s="50">
        <f>IF(L42&gt;L43,L42-L43,0)</f>
        <v>133289350</v>
      </c>
      <c r="M45" s="50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1707645</v>
      </c>
      <c r="L46" s="50">
        <f>IF(L43&gt;L42,L43-L42,0)</f>
        <v>0</v>
      </c>
      <c r="M46" s="50">
        <f>IF(M43&gt;M42,M43-M42,0)</f>
        <v>1349253</v>
      </c>
    </row>
    <row r="47" spans="1:13" ht="12.75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406168</v>
      </c>
      <c r="K47" s="7">
        <v>0</v>
      </c>
      <c r="L47" s="7">
        <v>12208376</v>
      </c>
      <c r="M47" s="7">
        <v>0</v>
      </c>
    </row>
    <row r="48" spans="1:13" ht="12.75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0">
        <f>J44-J47</f>
        <v>32572</v>
      </c>
      <c r="K48" s="50">
        <f>K44-K47</f>
        <v>-1707645</v>
      </c>
      <c r="L48" s="50">
        <f>L44-L47</f>
        <v>121080974</v>
      </c>
      <c r="M48" s="50">
        <f>M44-M47</f>
        <v>-1349253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32572</v>
      </c>
      <c r="K49" s="50">
        <f>IF(K48&gt;0,K48,0)</f>
        <v>0</v>
      </c>
      <c r="L49" s="50">
        <f>IF(L48&gt;0,L48,0)</f>
        <v>121080974</v>
      </c>
      <c r="M49" s="50">
        <f>IF(M48&gt;0,M48,0)</f>
        <v>0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8">
        <f>IF(J48&lt;0,-J48,0)</f>
        <v>0</v>
      </c>
      <c r="K50" s="58">
        <f>IF(K48&lt;0,-K48,0)</f>
        <v>1707645</v>
      </c>
      <c r="L50" s="58">
        <f>IF(L48&lt;0,-L48,0)</f>
        <v>0</v>
      </c>
      <c r="M50" s="58">
        <f>IF(M48&lt;0,-M48,0)</f>
        <v>1349253</v>
      </c>
    </row>
    <row r="51" spans="1:13" ht="12.75" customHeight="1">
      <c r="A51" s="207" t="s">
        <v>277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2"/>
      <c r="J52" s="52"/>
      <c r="K52" s="52"/>
      <c r="L52" s="52"/>
      <c r="M52" s="59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>
        <v>32572</v>
      </c>
      <c r="K53" s="7">
        <v>-1707645</v>
      </c>
      <c r="L53" s="7">
        <v>121080974</v>
      </c>
      <c r="M53" s="7">
        <v>-1349253</v>
      </c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32572</v>
      </c>
      <c r="K56" s="6">
        <v>-1707645</v>
      </c>
      <c r="L56" s="6">
        <v>121080974</v>
      </c>
      <c r="M56" s="6">
        <v>-1349253</v>
      </c>
    </row>
    <row r="57" spans="1:13" ht="12.75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0">
        <f>SUM(J58:J64)</f>
        <v>2159438</v>
      </c>
      <c r="K57" s="50">
        <f>SUM(K58:K64)</f>
        <v>2159438</v>
      </c>
      <c r="L57" s="50">
        <f>SUM(L58:L64)</f>
        <v>-156950</v>
      </c>
      <c r="M57" s="50">
        <f>SUM(M58:M64)</f>
        <v>863331</v>
      </c>
    </row>
    <row r="58" spans="1:13" ht="12.75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>
        <v>2159438</v>
      </c>
      <c r="K60" s="7">
        <v>2159438</v>
      </c>
      <c r="L60" s="7">
        <v>-156950</v>
      </c>
      <c r="M60" s="7">
        <v>-156950</v>
      </c>
    </row>
    <row r="61" spans="1:13" ht="12.75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>
        <v>0</v>
      </c>
      <c r="K63" s="7">
        <v>0</v>
      </c>
      <c r="L63" s="7">
        <v>0</v>
      </c>
      <c r="M63" s="7">
        <v>1020281</v>
      </c>
    </row>
    <row r="64" spans="1:13" ht="12.75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0">
        <f>J57-J65</f>
        <v>2159438</v>
      </c>
      <c r="K66" s="50">
        <f>K57-K65</f>
        <v>2159438</v>
      </c>
      <c r="L66" s="50">
        <f>L57-L65</f>
        <v>-156950</v>
      </c>
      <c r="M66" s="50">
        <f>M57-M65</f>
        <v>863331</v>
      </c>
    </row>
    <row r="67" spans="1:13" ht="12.75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8">
        <f>J56+J66</f>
        <v>2192010</v>
      </c>
      <c r="K67" s="58">
        <f>K56+K66</f>
        <v>451793</v>
      </c>
      <c r="L67" s="58">
        <f>L56+L66</f>
        <v>120924024</v>
      </c>
      <c r="M67" s="58">
        <f>M56+M66</f>
        <v>-485922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>
        <v>2192010</v>
      </c>
      <c r="K70" s="7">
        <v>451793</v>
      </c>
      <c r="L70" s="7">
        <v>120924024</v>
      </c>
      <c r="M70" s="7">
        <v>-485922</v>
      </c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N51" sqref="N50:N51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6384" width="9.140625" style="49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312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.75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438740</v>
      </c>
      <c r="K7" s="7">
        <v>133289350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13024771</v>
      </c>
      <c r="K8" s="7">
        <v>8606034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2947440</v>
      </c>
      <c r="K9" s="7">
        <v>2602687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0</v>
      </c>
      <c r="K10" s="7">
        <v>5751113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60624</v>
      </c>
      <c r="K11" s="7">
        <v>0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6709161</v>
      </c>
      <c r="K12" s="7">
        <v>0</v>
      </c>
    </row>
    <row r="13" spans="1:11" ht="12.75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1">
        <f>SUM(J7:J12)</f>
        <v>23180736</v>
      </c>
      <c r="K13" s="50">
        <f>SUM(K7:K12)</f>
        <v>150249184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0</v>
      </c>
      <c r="K14" s="7">
        <v>0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938932</v>
      </c>
      <c r="K15" s="7">
        <v>0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0</v>
      </c>
      <c r="K16" s="7">
        <v>269332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0</v>
      </c>
      <c r="K17" s="7">
        <v>9417187</v>
      </c>
    </row>
    <row r="18" spans="1:11" ht="12.75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1">
        <f>SUM(J14:J17)</f>
        <v>938932</v>
      </c>
      <c r="K18" s="50">
        <f>SUM(K14:K17)</f>
        <v>9686519</v>
      </c>
    </row>
    <row r="19" spans="1:11" ht="12.75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1">
        <f>IF(J13&gt;J18,J13-J18,0)</f>
        <v>22241804</v>
      </c>
      <c r="K19" s="50">
        <f>IF(K13&gt;K18,K13-K18,0)</f>
        <v>140562665</v>
      </c>
    </row>
    <row r="20" spans="1:11" ht="12.75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1313436</v>
      </c>
      <c r="K22" s="7">
        <v>1548861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7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1034265</v>
      </c>
      <c r="K24" s="7">
        <v>2291869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7">
        <v>66163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674200</v>
      </c>
      <c r="K26" s="7">
        <v>0</v>
      </c>
    </row>
    <row r="27" spans="1:11" ht="12.75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1">
        <f>SUM(J22:J26)</f>
        <v>3021901</v>
      </c>
      <c r="K27" s="50">
        <f>SUM(K22:K26)</f>
        <v>3906893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4783384</v>
      </c>
      <c r="K28" s="7">
        <v>11939962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7">
        <v>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2748005</v>
      </c>
      <c r="K30" s="7">
        <v>58117061</v>
      </c>
    </row>
    <row r="31" spans="1:11" ht="12.75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1">
        <f>SUM(J28:J30)</f>
        <v>7531389</v>
      </c>
      <c r="K31" s="50">
        <f>SUM(K28:K30)</f>
        <v>70057023</v>
      </c>
    </row>
    <row r="32" spans="1:11" ht="12.75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1">
        <f>IF(J31&gt;J27,J31-J27,0)</f>
        <v>4509488</v>
      </c>
      <c r="K33" s="50">
        <f>IF(K31&gt;K27,K31-K27,0)</f>
        <v>66150130</v>
      </c>
    </row>
    <row r="34" spans="1:11" ht="12.75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0</v>
      </c>
      <c r="K36" s="7">
        <v>11325323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0</v>
      </c>
      <c r="K37" s="7">
        <v>59508</v>
      </c>
    </row>
    <row r="38" spans="1:11" ht="12.75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1">
        <f>SUM(J35:J37)</f>
        <v>0</v>
      </c>
      <c r="K38" s="50">
        <f>SUM(K35:K37)</f>
        <v>11384831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16531086</v>
      </c>
      <c r="K39" s="7">
        <v>19523655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7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2946235</v>
      </c>
      <c r="K41" s="7">
        <v>1013073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1921355</v>
      </c>
      <c r="K43" s="7">
        <v>0</v>
      </c>
    </row>
    <row r="44" spans="1:11" ht="12.75">
      <c r="A44" s="190" t="s">
        <v>60</v>
      </c>
      <c r="B44" s="191"/>
      <c r="C44" s="191"/>
      <c r="D44" s="191"/>
      <c r="E44" s="191"/>
      <c r="F44" s="191"/>
      <c r="G44" s="191"/>
      <c r="H44" s="191"/>
      <c r="I44" s="1">
        <v>36</v>
      </c>
      <c r="J44" s="61">
        <f>SUM(J39:J43)</f>
        <v>21398676</v>
      </c>
      <c r="K44" s="50">
        <f>SUM(K39:K43)</f>
        <v>20536728</v>
      </c>
    </row>
    <row r="45" spans="1:11" ht="12.75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1">
        <f>IF(J44&gt;J38,J44-J38,0)</f>
        <v>21398676</v>
      </c>
      <c r="K46" s="50">
        <f>IF(K44&gt;K38,K44-K38,0)</f>
        <v>9151897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65260638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3666360</v>
      </c>
      <c r="K48" s="50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6966743</v>
      </c>
      <c r="K49" s="7">
        <v>3300383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65260638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3666360</v>
      </c>
      <c r="K51" s="7">
        <v>0</v>
      </c>
    </row>
    <row r="52" spans="1:11" ht="12.75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2">
        <f>J49+J50-J51</f>
        <v>3300383</v>
      </c>
      <c r="K52" s="58">
        <f>K49+K50-K51</f>
        <v>68561021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N23" sqref="N23:N2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39"/>
      <c r="B2" s="67"/>
      <c r="C2" s="270" t="s">
        <v>247</v>
      </c>
      <c r="D2" s="270"/>
      <c r="E2" s="70" t="s">
        <v>285</v>
      </c>
      <c r="F2" s="40" t="s">
        <v>216</v>
      </c>
      <c r="G2" s="271" t="s">
        <v>286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270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248</v>
      </c>
      <c r="K4" s="76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598047500</v>
      </c>
      <c r="K5" s="42">
        <v>598047500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1">
        <v>2</v>
      </c>
      <c r="J6" s="43">
        <v>66</v>
      </c>
      <c r="K6" s="43">
        <v>66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769159</v>
      </c>
      <c r="K7" s="43">
        <v>94324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-269987094</v>
      </c>
      <c r="K8" s="43">
        <v>-277522464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32572</v>
      </c>
      <c r="K9" s="43">
        <v>133289350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>
        <v>31202402</v>
      </c>
      <c r="K10" s="43">
        <v>20465349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>
        <v>0</v>
      </c>
      <c r="K11" s="43">
        <v>0</v>
      </c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>
        <v>-7432355</v>
      </c>
      <c r="K12" s="43">
        <v>-7589305</v>
      </c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>
        <v>0</v>
      </c>
      <c r="K13" s="43">
        <v>0</v>
      </c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352632250</v>
      </c>
      <c r="K14" s="72">
        <f>SUM(K5:K13)</f>
        <v>466784820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>
        <v>0</v>
      </c>
      <c r="K15" s="43">
        <v>0</v>
      </c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>
        <v>0</v>
      </c>
      <c r="K16" s="43">
        <v>0</v>
      </c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>
        <v>0</v>
      </c>
      <c r="K17" s="43">
        <v>0</v>
      </c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>
        <v>0</v>
      </c>
      <c r="K18" s="43">
        <v>0</v>
      </c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>
        <v>0</v>
      </c>
      <c r="K19" s="43">
        <v>0</v>
      </c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>
        <v>2192010</v>
      </c>
      <c r="K20" s="43">
        <v>-19136780</v>
      </c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2192010</v>
      </c>
      <c r="K21" s="73">
        <f>SUM(K15:K20)</f>
        <v>-19136780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267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>
        <v>352632250</v>
      </c>
      <c r="K23" s="42">
        <v>466784820</v>
      </c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/>
      <c r="K24" s="73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2012-02-14T10:53:54Z</cp:lastPrinted>
  <dcterms:created xsi:type="dcterms:W3CDTF">2008-10-17T11:51:54Z</dcterms:created>
  <dcterms:modified xsi:type="dcterms:W3CDTF">2012-02-14T12:03:21Z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