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<sst xmlns="http://schemas.openxmlformats.org/spreadsheetml/2006/main" count="338" uniqueCount="306">
  <si>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</si>
  <si>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</si>
  <si>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</si>
  <si>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</si>
  <si>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</si>
  <si>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</si>
  <si>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</si>
  <si>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</si>
  <si>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</si>
  <si>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</si>
  <si>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</si>
  <si>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</si>
  <si>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</si>
  <si>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</si>
  <si>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</si>
  <si>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</si>
  <si>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</si>
  <si>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</si>
  <si>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</si>
  <si>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</si>
  <si>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</si>
  <si>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</si>
  <si>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</si>
  <si>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</si>
  <si>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</si>
  <si>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</si>
  <si>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</si>
  <si>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</si>
  <si>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</si>
  <si>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</si>
  <si>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</si>
  <si>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</si>
  <si>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</si>
  <si>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</si>
  <si>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</si>
  <si>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</si>
  <si>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</si>
  <si>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</si>
  <si>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</si>
  <si>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</si>
  <si>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</si>
  <si>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</si>
  <si>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</si>
  <si>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</si>
  <si>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</si>
  <si>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</si>
  <si>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</si>
  <si>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</si>
  <si>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</si>
  <si>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</si>
  <si>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</si>
  <si>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</si>
  <si>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</si>
  <si>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</si>
  <si>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</si>
  <si>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</si>
  <si>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</si>
  <si>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</si>
  <si>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</si>
  <si>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</si>
  <si>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</si>
  <si>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</si>
  <si>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</si>
  <si>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</si>
  <si>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</si>
  <si>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</si>
  <si>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</si>
  <si>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</si>
  <si>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</si>
  <si>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</si>
  <si>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</si>
  <si>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</si>
  <si>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</si>
  <si>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</si>
  <si>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</si>
  <si>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</si>
  <si>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</si>
  <si>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</si>
  <si>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</si>
  <si>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</si>
  <si>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</si>
  <si>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</si>
  <si>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</si>
  <si>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</si>
  <si>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</si>
  <si>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</si>
  <si>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</si>
  <si>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</si>
  <si>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</si>
  <si>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</si>
  <si>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</si>
  <si>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</si>
  <si>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</si>
  <si>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</si>
  <si>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</si>
  <si>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</si>
  <si>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</si>
  <si>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</si>
  <si>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</si>
  <si>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</si>
  <si>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</si>
  <si>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</si>
  <si>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</si>
  <si>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</si>
  <si>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</si>
  <si>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</si>
  <si>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</si>
  <si>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</si>
  <si>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</si>
  <si>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</si>
  <si>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</si>
  <si>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</si>
  <si>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</si>
  <si>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</si>
  <si>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</si>
  <si>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</si>
  <si>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</si>
  <si>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</si>
  <si>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</si>
  <si>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</si>
  <si>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</si>
  <si>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</si>
  <si>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</si>
  <si>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</si>
  <si>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</si>
  <si>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</si>
  <si>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</si>
  <si>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</si>
  <si>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</si>
  <si>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</si>
  <si>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</si>
  <si>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</si>
  <si>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</si>
  <si>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</si>
  <si>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</si>
  <si>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</si>
  <si>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</si>
  <si>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</si>
  <si>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</si>
  <si>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</si>
  <si>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</si>
  <si>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</si>
  <si>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</si>
  <si>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</si>
  <si>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</si>
  <si>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</si>
  <si>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</si>
  <si>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</si>
  <si>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</si>
  <si>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</si>
  <si>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</si>
  <si>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</si>
  <si>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</si>
  <si>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</si>
  <si>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</si>
  <si>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</si>
  <si>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</si>
  <si>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</si>
  <si>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</si>
  <si>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</si>
  <si>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</si>
  <si>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</si>
  <si>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</si>
  <si>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</si>
  <si>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</si>
  <si>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</si>
  <si>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</si>
  <si>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</si>
  <si>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</si>
  <si>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</si>
  <si>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</si>
  <si>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</si>
  <si>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</si>
  <si>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</si>
  <si>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</si>
  <si>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</si>
  <si>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</si>
  <si>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</si>
  <si>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</si>
  <si>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</si>
  <si>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</si>
  <si>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</si>
  <si>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</si>
  <si>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</si>
  <si>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</si>
  <si>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</si>
  <si>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</si>
  <si>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</si>
  <si>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</si>
  <si>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</si>
  <si>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</si>
  <si>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</si>
  <si>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</si>
  <si>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</si>
  <si>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</si>
  <si>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</si>
  <si>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</si>
  <si>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</si>
  <si>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</si>
  <si>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</si>
  <si>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</si>
  <si>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</si>
  <si>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</si>
  <si>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</si>
  <si>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</si>
  <si>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</si>
  <si>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</si>
  <si>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</si>
  <si>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</si>
  <si>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</si>
  <si>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</si>
  <si>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</si>
  <si>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</si>
  <si>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</si>
  <si>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</si>
  <si>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</si>
  <si>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</si>
  <si>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</si>
  <si>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</si>
  <si>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</si>
  <si>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</si>
  <si>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</si>
  <si>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</si>
  <si>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</si>
  <si>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</si>
  <si>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</si>
  <si>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</si>
  <si>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</si>
  <si>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</si>
  <si>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</si>
  <si>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</si>
  <si>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</si>
  <si>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</si>
  <si>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</si>
  <si>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</si>
  <si>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</si>
  <si>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</si>
  <si>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</si>
  <si>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</si>
  <si>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</si>
  <si>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</si>
  <si>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</si>
  <si>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</si>
  <si>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</si>
  <si>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</si>
  <si>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</si>
  <si>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</si>
  <si>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</si>
  <si>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</si>
  <si>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</si>
  <si>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</si>
  <si>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</si>
  <si>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</si>
  <si>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</si>
  <si>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</si>
  <si>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</si>
  <si>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</si>
  <si>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</si>
  <si>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</si>
  <si>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</si>
  <si>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</si>
  <si>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</si>
  <si>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</si>
  <si>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</si>
  <si>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</si>
  <si>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</si>
  <si>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</si>
  <si>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</si>
  <si>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</si>
  <si>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</si>
  <si>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</si>
  <si>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</si>
  <si>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</si>
  <si>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</si>
  <si>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</si>
  <si>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</si>
  <si>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</si>
  <si>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</si>
  <si>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</si>
  <si>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</si>
  <si>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</si>
  <si>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</si>
  <si>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</si>
  <si>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</si>
  <si>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</si>
  <si>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1.01.2011.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</si>
  <si>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</si>
  <si>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</si>
  <si>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</si>
  <si>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</si>
  <si>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</si>
  <si>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</si>
  <si>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</si>
  <si>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</si>
  <si>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</si>
  <si>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Ne</t>
  </si>
  <si>
    <t>5224</t>
  </si>
  <si>
    <t>Janja Reljac</t>
  </si>
  <si>
    <t>051/496-533</t>
  </si>
  <si>
    <t>051/496-008</t>
  </si>
  <si>
    <t>fin@lukarijeka.hr</t>
  </si>
  <si>
    <t>Denis Vukorepa</t>
  </si>
  <si>
    <t>Obveznik: LUKA RIJEKA d.d.</t>
  </si>
  <si>
    <t>stanje na dan 30.09.2011.</t>
  </si>
  <si>
    <t>u razdoblju 1.01.2011. do 30.09.2011.</t>
  </si>
  <si>
    <t>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</si>
</sst>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214</v>
      </c>
      <c r="B1" s="140"/>
      <c r="C1" s="14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7" t="s">
        <v>215</v>
      </c>
      <c r="B2" s="178"/>
      <c r="C2" s="178"/>
      <c r="D2" s="179"/>
      <c r="E2" s="113" t="s">
        <v>285</v>
      </c>
      <c r="F2" s="12"/>
      <c r="G2" s="13" t="s">
        <v>216</v>
      </c>
      <c r="H2" s="113" t="s">
        <v>305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0" t="s">
        <v>281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0" t="s">
        <v>217</v>
      </c>
      <c r="B6" s="131"/>
      <c r="C6" s="145" t="s">
        <v>286</v>
      </c>
      <c r="D6" s="146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3" t="s">
        <v>218</v>
      </c>
      <c r="B8" s="184"/>
      <c r="C8" s="145" t="s">
        <v>287</v>
      </c>
      <c r="D8" s="146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5" t="s">
        <v>219</v>
      </c>
      <c r="B10" s="175"/>
      <c r="C10" s="145" t="s">
        <v>288</v>
      </c>
      <c r="D10" s="146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0" t="s">
        <v>220</v>
      </c>
      <c r="B12" s="131"/>
      <c r="C12" s="147" t="s">
        <v>289</v>
      </c>
      <c r="D12" s="172"/>
      <c r="E12" s="172"/>
      <c r="F12" s="172"/>
      <c r="G12" s="172"/>
      <c r="H12" s="172"/>
      <c r="I12" s="133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0" t="s">
        <v>221</v>
      </c>
      <c r="B14" s="131"/>
      <c r="C14" s="173">
        <v>51000</v>
      </c>
      <c r="D14" s="174"/>
      <c r="E14" s="16"/>
      <c r="F14" s="147" t="s">
        <v>290</v>
      </c>
      <c r="G14" s="172"/>
      <c r="H14" s="172"/>
      <c r="I14" s="133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0" t="s">
        <v>222</v>
      </c>
      <c r="B16" s="131"/>
      <c r="C16" s="147" t="s">
        <v>291</v>
      </c>
      <c r="D16" s="172"/>
      <c r="E16" s="172"/>
      <c r="F16" s="172"/>
      <c r="G16" s="172"/>
      <c r="H16" s="172"/>
      <c r="I16" s="133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0" t="s">
        <v>223</v>
      </c>
      <c r="B18" s="131"/>
      <c r="C18" s="168" t="s">
        <v>292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0" t="s">
        <v>224</v>
      </c>
      <c r="B20" s="131"/>
      <c r="C20" s="168" t="s">
        <v>293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0" t="s">
        <v>225</v>
      </c>
      <c r="B22" s="131"/>
      <c r="C22" s="114">
        <v>373</v>
      </c>
      <c r="D22" s="147" t="s">
        <v>290</v>
      </c>
      <c r="E22" s="158"/>
      <c r="F22" s="159"/>
      <c r="G22" s="130"/>
      <c r="H22" s="171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0" t="s">
        <v>226</v>
      </c>
      <c r="B24" s="131"/>
      <c r="C24" s="114">
        <v>8</v>
      </c>
      <c r="D24" s="147" t="s">
        <v>294</v>
      </c>
      <c r="E24" s="158"/>
      <c r="F24" s="158"/>
      <c r="G24" s="159"/>
      <c r="H24" s="48" t="s">
        <v>227</v>
      </c>
      <c r="I24" s="122">
        <v>846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0" t="s">
        <v>228</v>
      </c>
      <c r="B26" s="131"/>
      <c r="C26" s="115" t="s">
        <v>295</v>
      </c>
      <c r="D26" s="25"/>
      <c r="E26" s="33"/>
      <c r="F26" s="24"/>
      <c r="G26" s="160" t="s">
        <v>229</v>
      </c>
      <c r="H26" s="131"/>
      <c r="I26" s="116" t="s">
        <v>296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5"/>
      <c r="B30" s="148"/>
      <c r="C30" s="148"/>
      <c r="D30" s="149"/>
      <c r="E30" s="155"/>
      <c r="F30" s="148"/>
      <c r="G30" s="148"/>
      <c r="H30" s="145"/>
      <c r="I30" s="146"/>
      <c r="J30" s="10"/>
      <c r="K30" s="10"/>
      <c r="L30" s="10"/>
    </row>
    <row r="31" spans="1:12" ht="12.75">
      <c r="A31" s="87"/>
      <c r="B31" s="22"/>
      <c r="C31" s="21"/>
      <c r="D31" s="156"/>
      <c r="E31" s="156"/>
      <c r="F31" s="156"/>
      <c r="G31" s="157"/>
      <c r="H31" s="16"/>
      <c r="I31" s="94"/>
      <c r="J31" s="10"/>
      <c r="K31" s="10"/>
      <c r="L31" s="10"/>
    </row>
    <row r="32" spans="1:12" ht="12.75">
      <c r="A32" s="155"/>
      <c r="B32" s="148"/>
      <c r="C32" s="148"/>
      <c r="D32" s="149"/>
      <c r="E32" s="155"/>
      <c r="F32" s="148"/>
      <c r="G32" s="148"/>
      <c r="H32" s="145"/>
      <c r="I32" s="146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5"/>
      <c r="B34" s="148"/>
      <c r="C34" s="148"/>
      <c r="D34" s="149"/>
      <c r="E34" s="155"/>
      <c r="F34" s="148"/>
      <c r="G34" s="148"/>
      <c r="H34" s="145"/>
      <c r="I34" s="146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5"/>
      <c r="B36" s="148"/>
      <c r="C36" s="148"/>
      <c r="D36" s="149"/>
      <c r="E36" s="155"/>
      <c r="F36" s="148"/>
      <c r="G36" s="148"/>
      <c r="H36" s="145"/>
      <c r="I36" s="146"/>
      <c r="J36" s="10"/>
      <c r="K36" s="10"/>
      <c r="L36" s="10"/>
    </row>
    <row r="37" spans="1:12" ht="12.75">
      <c r="A37" s="96"/>
      <c r="B37" s="30"/>
      <c r="C37" s="150"/>
      <c r="D37" s="151"/>
      <c r="E37" s="16"/>
      <c r="F37" s="150"/>
      <c r="G37" s="151"/>
      <c r="H37" s="16"/>
      <c r="I37" s="88"/>
      <c r="J37" s="10"/>
      <c r="K37" s="10"/>
      <c r="L37" s="10"/>
    </row>
    <row r="38" spans="1:12" ht="12.75">
      <c r="A38" s="155"/>
      <c r="B38" s="148"/>
      <c r="C38" s="148"/>
      <c r="D38" s="149"/>
      <c r="E38" s="155"/>
      <c r="F38" s="148"/>
      <c r="G38" s="148"/>
      <c r="H38" s="145"/>
      <c r="I38" s="146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5"/>
      <c r="B40" s="148"/>
      <c r="C40" s="148"/>
      <c r="D40" s="149"/>
      <c r="E40" s="155"/>
      <c r="F40" s="148"/>
      <c r="G40" s="148"/>
      <c r="H40" s="145"/>
      <c r="I40" s="146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5" t="s">
        <v>233</v>
      </c>
      <c r="B44" s="126"/>
      <c r="C44" s="145"/>
      <c r="D44" s="146"/>
      <c r="E44" s="26"/>
      <c r="F44" s="147"/>
      <c r="G44" s="148"/>
      <c r="H44" s="148"/>
      <c r="I44" s="149"/>
      <c r="J44" s="10"/>
      <c r="K44" s="10"/>
      <c r="L44" s="10"/>
    </row>
    <row r="45" spans="1:12" ht="12.75">
      <c r="A45" s="96"/>
      <c r="B45" s="30"/>
      <c r="C45" s="150"/>
      <c r="D45" s="151"/>
      <c r="E45" s="16"/>
      <c r="F45" s="150"/>
      <c r="G45" s="152"/>
      <c r="H45" s="35"/>
      <c r="I45" s="100"/>
      <c r="J45" s="10"/>
      <c r="K45" s="10"/>
      <c r="L45" s="10"/>
    </row>
    <row r="46" spans="1:12" ht="12.75">
      <c r="A46" s="125" t="s">
        <v>234</v>
      </c>
      <c r="B46" s="126"/>
      <c r="C46" s="147" t="s">
        <v>297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5" t="s">
        <v>236</v>
      </c>
      <c r="B48" s="126"/>
      <c r="C48" s="132" t="s">
        <v>298</v>
      </c>
      <c r="D48" s="128"/>
      <c r="E48" s="129"/>
      <c r="F48" s="16"/>
      <c r="G48" s="48" t="s">
        <v>237</v>
      </c>
      <c r="H48" s="132" t="s">
        <v>299</v>
      </c>
      <c r="I48" s="129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5" t="s">
        <v>223</v>
      </c>
      <c r="B50" s="126"/>
      <c r="C50" s="127" t="s">
        <v>300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0" t="s">
        <v>238</v>
      </c>
      <c r="B52" s="131"/>
      <c r="C52" s="132" t="s">
        <v>301</v>
      </c>
      <c r="D52" s="128"/>
      <c r="E52" s="128"/>
      <c r="F52" s="128"/>
      <c r="G52" s="128"/>
      <c r="H52" s="128"/>
      <c r="I52" s="133"/>
      <c r="J52" s="10"/>
      <c r="K52" s="10"/>
      <c r="L52" s="10"/>
    </row>
    <row r="53" spans="1:12" ht="12.75">
      <c r="A53" s="101"/>
      <c r="B53" s="20"/>
      <c r="C53" s="141" t="s">
        <v>239</v>
      </c>
      <c r="D53" s="141"/>
      <c r="E53" s="141"/>
      <c r="F53" s="141"/>
      <c r="G53" s="141"/>
      <c r="H53" s="141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4" t="s">
        <v>240</v>
      </c>
      <c r="C55" s="135"/>
      <c r="D55" s="135"/>
      <c r="E55" s="135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36" t="s">
        <v>271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101"/>
      <c r="B57" s="136" t="s">
        <v>272</v>
      </c>
      <c r="C57" s="137"/>
      <c r="D57" s="137"/>
      <c r="E57" s="137"/>
      <c r="F57" s="137"/>
      <c r="G57" s="137"/>
      <c r="H57" s="137"/>
      <c r="I57" s="103"/>
      <c r="J57" s="10"/>
      <c r="K57" s="10"/>
      <c r="L57" s="10"/>
    </row>
    <row r="58" spans="1:12" ht="12.75">
      <c r="A58" s="101"/>
      <c r="B58" s="136" t="s">
        <v>273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101"/>
      <c r="B59" s="136" t="s">
        <v>274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42" t="s">
        <v>243</v>
      </c>
      <c r="H62" s="143"/>
      <c r="I62" s="144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23"/>
      <c r="H63" s="124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480314960629921" right="0.9448818897637796" top="1.1811023622047245" bottom="0.787401574803149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M107" sqref="M107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140625" style="49" customWidth="1"/>
    <col min="12" max="16384" width="9.140625" style="49" customWidth="1"/>
  </cols>
  <sheetData>
    <row r="1" spans="1:11" ht="12.7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302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50</v>
      </c>
      <c r="B4" s="201"/>
      <c r="C4" s="201"/>
      <c r="D4" s="201"/>
      <c r="E4" s="201"/>
      <c r="F4" s="201"/>
      <c r="G4" s="201"/>
      <c r="H4" s="202"/>
      <c r="I4" s="55" t="s">
        <v>244</v>
      </c>
      <c r="J4" s="56" t="s">
        <v>283</v>
      </c>
      <c r="K4" s="57" t="s">
        <v>284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51</v>
      </c>
      <c r="B7" s="190"/>
      <c r="C7" s="190"/>
      <c r="D7" s="190"/>
      <c r="E7" s="190"/>
      <c r="F7" s="190"/>
      <c r="G7" s="190"/>
      <c r="H7" s="191"/>
      <c r="I7" s="3">
        <v>1</v>
      </c>
      <c r="J7" s="6"/>
      <c r="K7" s="6"/>
    </row>
    <row r="8" spans="1:11" ht="12.75">
      <c r="A8" s="192" t="s">
        <v>8</v>
      </c>
      <c r="B8" s="193"/>
      <c r="C8" s="193"/>
      <c r="D8" s="193"/>
      <c r="E8" s="193"/>
      <c r="F8" s="193"/>
      <c r="G8" s="193"/>
      <c r="H8" s="194"/>
      <c r="I8" s="1">
        <v>2</v>
      </c>
      <c r="J8" s="50">
        <f>J9+J16+J26+J35+J39</f>
        <v>414061111</v>
      </c>
      <c r="K8" s="50">
        <f>K9+K16+K26+K35+K39</f>
        <v>466243275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50">
        <f>SUM(J10:J15)</f>
        <v>692631</v>
      </c>
      <c r="K9" s="50">
        <f>SUM(K10:K15)</f>
        <v>1042717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175974</v>
      </c>
      <c r="K11" s="7">
        <v>626827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516657</v>
      </c>
      <c r="K14" s="7">
        <v>415890</v>
      </c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>
        <v>0</v>
      </c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50">
        <f>SUM(J17:J25)</f>
        <v>373655791</v>
      </c>
      <c r="K16" s="50">
        <f>SUM(K17:K25)</f>
        <v>378149195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224547306</v>
      </c>
      <c r="K17" s="7">
        <v>224547306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113812506</v>
      </c>
      <c r="K18" s="7">
        <v>112125762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1701678</v>
      </c>
      <c r="K19" s="7">
        <v>1522776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23596638</v>
      </c>
      <c r="K20" s="7">
        <v>29494178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38225</v>
      </c>
      <c r="K22" s="7"/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817</v>
      </c>
      <c r="K23" s="7">
        <v>991966</v>
      </c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325736</v>
      </c>
      <c r="K24" s="7">
        <v>325736</v>
      </c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9632885</v>
      </c>
      <c r="K25" s="7">
        <v>9141471</v>
      </c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0">
        <f>SUM(J27:J34)</f>
        <v>24390309</v>
      </c>
      <c r="K26" s="50">
        <f>SUM(K27:K34)</f>
        <v>74109050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14973496</v>
      </c>
      <c r="K27" s="7">
        <v>14815082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1842246</v>
      </c>
      <c r="K29" s="7">
        <v>1842246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2971667</v>
      </c>
      <c r="K31" s="7">
        <v>51158505</v>
      </c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0</v>
      </c>
      <c r="K32" s="7">
        <v>0</v>
      </c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120">
        <v>4602900</v>
      </c>
      <c r="K33" s="7">
        <v>6293217</v>
      </c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0">
        <f>SUM(J36:J38)</f>
        <v>14486709</v>
      </c>
      <c r="K35" s="50">
        <f>SUM(K36:K38)</f>
        <v>12106642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14486709</v>
      </c>
      <c r="K37" s="7">
        <v>12106642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835671</v>
      </c>
      <c r="K39" s="7">
        <v>835671</v>
      </c>
    </row>
    <row r="40" spans="1:11" ht="12.75">
      <c r="A40" s="192" t="s">
        <v>206</v>
      </c>
      <c r="B40" s="193"/>
      <c r="C40" s="193"/>
      <c r="D40" s="193"/>
      <c r="E40" s="193"/>
      <c r="F40" s="193"/>
      <c r="G40" s="193"/>
      <c r="H40" s="194"/>
      <c r="I40" s="1">
        <v>34</v>
      </c>
      <c r="J40" s="50">
        <f>J41+J49+J56+J64</f>
        <v>64017863</v>
      </c>
      <c r="K40" s="50">
        <f>K41+K49+K56+K64</f>
        <v>154056044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0">
        <f>SUM(J42:J48)</f>
        <v>1954757</v>
      </c>
      <c r="K41" s="50">
        <f>SUM(K42:K48)</f>
        <v>2106414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1954757</v>
      </c>
      <c r="K42" s="7">
        <v>2106414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0</v>
      </c>
      <c r="K45" s="7">
        <v>0</v>
      </c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0">
        <f>SUM(J50:J55)</f>
        <v>61053080</v>
      </c>
      <c r="K49" s="50">
        <f>SUM(K50:K55)</f>
        <v>57084005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7899081</v>
      </c>
      <c r="K50" s="7">
        <v>1034508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29523726</v>
      </c>
      <c r="K51" s="7">
        <v>31369617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400</v>
      </c>
      <c r="K53" s="7">
        <v>15854</v>
      </c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21420947</v>
      </c>
      <c r="K54" s="7">
        <v>23294340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2208926</v>
      </c>
      <c r="K55" s="7">
        <v>1369686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50">
        <f>SUM(J57:J63)</f>
        <v>0</v>
      </c>
      <c r="K56" s="50">
        <f>SUM(K57:K63)</f>
        <v>10733932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>
        <v>0</v>
      </c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>
        <v>0</v>
      </c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>
        <v>0</v>
      </c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0</v>
      </c>
      <c r="K62" s="7">
        <v>10733932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0</v>
      </c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1010026</v>
      </c>
      <c r="K64" s="7">
        <v>84131693</v>
      </c>
    </row>
    <row r="65" spans="1:11" ht="12.75">
      <c r="A65" s="192" t="s">
        <v>47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39797339</v>
      </c>
      <c r="K65" s="7">
        <v>36751515</v>
      </c>
    </row>
    <row r="66" spans="1:11" ht="12.75">
      <c r="A66" s="192" t="s">
        <v>207</v>
      </c>
      <c r="B66" s="193"/>
      <c r="C66" s="193"/>
      <c r="D66" s="193"/>
      <c r="E66" s="193"/>
      <c r="F66" s="193"/>
      <c r="G66" s="193"/>
      <c r="H66" s="194"/>
      <c r="I66" s="1">
        <v>60</v>
      </c>
      <c r="J66" s="50">
        <f>J7+J8+J40+J65</f>
        <v>517876313</v>
      </c>
      <c r="K66" s="50">
        <f>K7+K8+K40+K65</f>
        <v>657050834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804016</v>
      </c>
      <c r="K67" s="8">
        <v>804016</v>
      </c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89" t="s">
        <v>160</v>
      </c>
      <c r="B69" s="190"/>
      <c r="C69" s="190"/>
      <c r="D69" s="190"/>
      <c r="E69" s="190"/>
      <c r="F69" s="190"/>
      <c r="G69" s="190"/>
      <c r="H69" s="191"/>
      <c r="I69" s="3">
        <v>62</v>
      </c>
      <c r="J69" s="51">
        <f>J70+J71+J72+J78+J79+J82+J85</f>
        <v>345771344</v>
      </c>
      <c r="K69" s="51">
        <f>K70+K71+K72+K78+K79+K82+K85</f>
        <v>476915016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598047500</v>
      </c>
      <c r="K70" s="7">
        <v>598047500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66</v>
      </c>
      <c r="K71" s="7">
        <v>66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50">
        <v>0</v>
      </c>
      <c r="K72" s="50">
        <f>K73+K74-K75+K76+K77</f>
        <v>0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0</v>
      </c>
      <c r="K73" s="7">
        <v>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0</v>
      </c>
      <c r="K74" s="7">
        <v>0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0</v>
      </c>
      <c r="K75" s="7">
        <v>0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0</v>
      </c>
      <c r="K77" s="7">
        <v>0</v>
      </c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21651145</v>
      </c>
      <c r="K78" s="7">
        <v>21651145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50">
        <f>J80-J81</f>
        <v>-275440270</v>
      </c>
      <c r="K79" s="50">
        <f>K80-K81</f>
        <v>-276933639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0</v>
      </c>
      <c r="K80" s="7">
        <v>315516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275440270</v>
      </c>
      <c r="K81" s="7">
        <v>277249155</v>
      </c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50">
        <f>J83-J84</f>
        <v>1512903</v>
      </c>
      <c r="K82" s="50">
        <f>K83-K84</f>
        <v>134149944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1512903</v>
      </c>
      <c r="K83" s="7">
        <v>134149944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</row>
    <row r="86" spans="1:11" ht="12.75">
      <c r="A86" s="192" t="s">
        <v>13</v>
      </c>
      <c r="B86" s="193"/>
      <c r="C86" s="193"/>
      <c r="D86" s="193"/>
      <c r="E86" s="193"/>
      <c r="F86" s="193"/>
      <c r="G86" s="193"/>
      <c r="H86" s="194"/>
      <c r="I86" s="1">
        <v>79</v>
      </c>
      <c r="J86" s="50">
        <f>SUM(J87:J89)</f>
        <v>1987256</v>
      </c>
      <c r="K86" s="50">
        <f>SUM(K87:K89)</f>
        <v>1987256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1987256</v>
      </c>
      <c r="K89" s="7">
        <v>1987256</v>
      </c>
    </row>
    <row r="90" spans="1:11" ht="12.75">
      <c r="A90" s="192" t="s">
        <v>14</v>
      </c>
      <c r="B90" s="193"/>
      <c r="C90" s="193"/>
      <c r="D90" s="193"/>
      <c r="E90" s="193"/>
      <c r="F90" s="193"/>
      <c r="G90" s="193"/>
      <c r="H90" s="194"/>
      <c r="I90" s="1">
        <v>83</v>
      </c>
      <c r="J90" s="50">
        <f>SUM(J91:J99)</f>
        <v>61608518</v>
      </c>
      <c r="K90" s="50">
        <f>SUM(K91:K99)</f>
        <v>69765527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31374142</v>
      </c>
      <c r="K92" s="7">
        <v>31374142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30234376</v>
      </c>
      <c r="K93" s="7">
        <v>38391385</v>
      </c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</row>
    <row r="100" spans="1:11" ht="12.75">
      <c r="A100" s="192" t="s">
        <v>15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0">
        <f>SUM(J101:J112)</f>
        <v>80857878</v>
      </c>
      <c r="K100" s="50">
        <f>SUM(K101:K112)</f>
        <v>77749495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460474</v>
      </c>
      <c r="K101" s="7">
        <v>937649</v>
      </c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15427782</v>
      </c>
      <c r="K102" s="7">
        <v>9550556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7211472</v>
      </c>
      <c r="K103" s="7">
        <v>4800860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0</v>
      </c>
      <c r="K104" s="7">
        <v>560801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14898239</v>
      </c>
      <c r="K105" s="7">
        <v>19500540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4698754</v>
      </c>
      <c r="K108" s="7">
        <v>4148926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3164478</v>
      </c>
      <c r="K109" s="7">
        <v>3260919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0</v>
      </c>
      <c r="K110" s="7">
        <v>0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34996679</v>
      </c>
      <c r="K112" s="7">
        <v>34989244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27651317</v>
      </c>
      <c r="K113" s="7">
        <v>30633540</v>
      </c>
    </row>
    <row r="114" spans="1:11" ht="12.75">
      <c r="A114" s="192" t="s">
        <v>19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0">
        <f>J69+J86+J90+J100+J113</f>
        <v>517876313</v>
      </c>
      <c r="K114" s="50">
        <f>K69+K86+K90+K100+K113</f>
        <v>657050834</v>
      </c>
    </row>
    <row r="115" spans="1:11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804016</v>
      </c>
      <c r="K115" s="8">
        <v>804016</v>
      </c>
    </row>
    <row r="116" spans="1:11" ht="12.75">
      <c r="A116" s="209" t="s">
        <v>275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189" t="s">
        <v>155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M63" sqref="M6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39" t="s">
        <v>304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0" t="s">
        <v>302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5" t="s">
        <v>245</v>
      </c>
      <c r="J4" s="232" t="s">
        <v>283</v>
      </c>
      <c r="K4" s="232"/>
      <c r="L4" s="232" t="s">
        <v>284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89" t="s">
        <v>20</v>
      </c>
      <c r="B7" s="190"/>
      <c r="C7" s="190"/>
      <c r="D7" s="190"/>
      <c r="E7" s="190"/>
      <c r="F7" s="190"/>
      <c r="G7" s="190"/>
      <c r="H7" s="191"/>
      <c r="I7" s="3">
        <v>111</v>
      </c>
      <c r="J7" s="51">
        <f>SUM(J8:J9)</f>
        <v>133000230</v>
      </c>
      <c r="K7" s="51">
        <f>SUM(K8:K9)</f>
        <v>43326216</v>
      </c>
      <c r="L7" s="51">
        <f>SUM(L8:L9)</f>
        <v>128866919</v>
      </c>
      <c r="M7" s="51">
        <f>SUM(M8:M9)</f>
        <v>42213247</v>
      </c>
    </row>
    <row r="8" spans="1:13" ht="12.75">
      <c r="A8" s="192" t="s">
        <v>126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117534837</v>
      </c>
      <c r="K8" s="7">
        <v>37893670</v>
      </c>
      <c r="L8" s="7">
        <v>115264662</v>
      </c>
      <c r="M8" s="7">
        <v>37475374</v>
      </c>
    </row>
    <row r="9" spans="1:13" ht="12.75">
      <c r="A9" s="192" t="s">
        <v>94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15465393</v>
      </c>
      <c r="K9" s="7">
        <v>5432546</v>
      </c>
      <c r="L9" s="7">
        <v>13602257</v>
      </c>
      <c r="M9" s="7">
        <v>4737873</v>
      </c>
    </row>
    <row r="10" spans="1:13" ht="12.75">
      <c r="A10" s="192" t="s">
        <v>7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0">
        <f>J11+J12+J16+J20+J21+J22+J25+J26</f>
        <v>132685486</v>
      </c>
      <c r="K10" s="50">
        <f>K11+K12+K16+K20+K21+K22+K25+K26</f>
        <v>43876072</v>
      </c>
      <c r="L10" s="50">
        <f>L11+L12+L16+L20+L21+L22+L25+L26</f>
        <v>133389674</v>
      </c>
      <c r="M10" s="50">
        <f>M11+M12+M16+M20+M21+M22+M25+M26</f>
        <v>46900220</v>
      </c>
    </row>
    <row r="11" spans="1:13" ht="12.75">
      <c r="A11" s="192" t="s">
        <v>95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/>
      <c r="M11" s="7"/>
    </row>
    <row r="12" spans="1:13" ht="12.75">
      <c r="A12" s="192" t="s">
        <v>16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0">
        <f>SUM(J13:J15)</f>
        <v>34839463</v>
      </c>
      <c r="K12" s="50">
        <f>SUM(K13:K15)</f>
        <v>11491290</v>
      </c>
      <c r="L12" s="50">
        <f>SUM(L13:L15)</f>
        <v>39017863</v>
      </c>
      <c r="M12" s="50">
        <f>SUM(M13:M15)</f>
        <v>14615149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16446991</v>
      </c>
      <c r="K13" s="7">
        <v>5617208</v>
      </c>
      <c r="L13" s="7">
        <v>17141871</v>
      </c>
      <c r="M13" s="7">
        <v>5939219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18392472</v>
      </c>
      <c r="K15" s="7">
        <v>5874082</v>
      </c>
      <c r="L15" s="7">
        <v>21875992</v>
      </c>
      <c r="M15" s="7">
        <v>8675930</v>
      </c>
    </row>
    <row r="16" spans="1:13" ht="12.75">
      <c r="A16" s="192" t="s">
        <v>17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0">
        <f>SUM(J17:J19)</f>
        <v>64263102</v>
      </c>
      <c r="K16" s="50">
        <f>SUM(K17:K19)</f>
        <v>21347234</v>
      </c>
      <c r="L16" s="50">
        <f>SUM(L17:L19)</f>
        <v>61447632</v>
      </c>
      <c r="M16" s="50">
        <f>SUM(M17:M19)</f>
        <v>20497662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39812588</v>
      </c>
      <c r="K17" s="7">
        <v>13340188</v>
      </c>
      <c r="L17" s="7">
        <v>38256792</v>
      </c>
      <c r="M17" s="7">
        <v>12692864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15017916</v>
      </c>
      <c r="K18" s="7">
        <v>4873391</v>
      </c>
      <c r="L18" s="7">
        <v>14172032</v>
      </c>
      <c r="M18" s="7">
        <v>4796193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9432598</v>
      </c>
      <c r="K19" s="7">
        <v>3133655</v>
      </c>
      <c r="L19" s="7">
        <v>9018808</v>
      </c>
      <c r="M19" s="7">
        <v>3008605</v>
      </c>
    </row>
    <row r="20" spans="1:13" ht="12.75">
      <c r="A20" s="192" t="s">
        <v>96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8211107</v>
      </c>
      <c r="K20" s="7">
        <v>2567975</v>
      </c>
      <c r="L20" s="7">
        <v>6096463</v>
      </c>
      <c r="M20" s="7">
        <v>2229397</v>
      </c>
    </row>
    <row r="21" spans="1:13" ht="12.75">
      <c r="A21" s="192" t="s">
        <v>97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24102651</v>
      </c>
      <c r="K21" s="7">
        <v>8247758</v>
      </c>
      <c r="L21" s="7">
        <v>24825612</v>
      </c>
      <c r="M21" s="7">
        <v>9166194</v>
      </c>
    </row>
    <row r="22" spans="1:13" ht="12.75">
      <c r="A22" s="192" t="s">
        <v>18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192" t="s">
        <v>98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/>
      <c r="K25" s="7"/>
      <c r="L25" s="7"/>
      <c r="M25" s="7"/>
    </row>
    <row r="26" spans="1:13" ht="12.75">
      <c r="A26" s="192" t="s">
        <v>41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1269163</v>
      </c>
      <c r="K26" s="7">
        <v>221815</v>
      </c>
      <c r="L26" s="7">
        <v>2002104</v>
      </c>
      <c r="M26" s="7">
        <v>391818</v>
      </c>
    </row>
    <row r="27" spans="1:13" ht="12.75">
      <c r="A27" s="192" t="s">
        <v>179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0">
        <f>SUM(J28:J32)</f>
        <v>3418480</v>
      </c>
      <c r="K27" s="50">
        <f>SUM(K28:K32)</f>
        <v>962159</v>
      </c>
      <c r="L27" s="50">
        <f>SUM(L28:L32)</f>
        <v>142512301</v>
      </c>
      <c r="M27" s="50">
        <f>SUM(M28:M32)</f>
        <v>1115387</v>
      </c>
    </row>
    <row r="28" spans="1:13" ht="26.25" customHeight="1">
      <c r="A28" s="192" t="s">
        <v>193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2247641</v>
      </c>
      <c r="K28" s="7"/>
      <c r="L28" s="7"/>
      <c r="M28" s="7"/>
    </row>
    <row r="29" spans="1:13" ht="25.5" customHeight="1">
      <c r="A29" s="192" t="s">
        <v>129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1170839</v>
      </c>
      <c r="K29" s="7">
        <v>962159</v>
      </c>
      <c r="L29" s="7">
        <v>1435863</v>
      </c>
      <c r="M29" s="7">
        <v>1115387</v>
      </c>
    </row>
    <row r="30" spans="1:13" ht="12.75">
      <c r="A30" s="192" t="s">
        <v>115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/>
      <c r="K30" s="7"/>
      <c r="L30" s="120">
        <v>92889600</v>
      </c>
      <c r="M30" s="120"/>
    </row>
    <row r="31" spans="1:13" ht="12.75">
      <c r="A31" s="192" t="s">
        <v>189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/>
      <c r="K31" s="7"/>
      <c r="L31" s="120">
        <v>48186838</v>
      </c>
      <c r="M31" s="120"/>
    </row>
    <row r="32" spans="1:13" ht="12.75">
      <c r="A32" s="192" t="s">
        <v>116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/>
      <c r="K32" s="7"/>
      <c r="L32" s="120"/>
      <c r="M32" s="120"/>
    </row>
    <row r="33" spans="1:13" ht="12.75">
      <c r="A33" s="192" t="s">
        <v>180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0">
        <f>SUM(J34:J37)</f>
        <v>2800370</v>
      </c>
      <c r="K33" s="50">
        <f>SUM(K34:K37)</f>
        <v>668013</v>
      </c>
      <c r="L33" s="50">
        <f>SUM(L34:L37)</f>
        <v>3839602</v>
      </c>
      <c r="M33" s="50">
        <f>SUM(M34:M37)</f>
        <v>1200541</v>
      </c>
    </row>
    <row r="34" spans="1:13" ht="12.75">
      <c r="A34" s="192" t="s">
        <v>57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/>
      <c r="K34" s="7"/>
      <c r="L34" s="7"/>
      <c r="M34" s="7"/>
    </row>
    <row r="35" spans="1:13" ht="25.5" customHeight="1">
      <c r="A35" s="192" t="s">
        <v>56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2800370</v>
      </c>
      <c r="K35" s="7">
        <v>668013</v>
      </c>
      <c r="L35" s="7">
        <v>3721187</v>
      </c>
      <c r="M35" s="7">
        <v>1200541</v>
      </c>
    </row>
    <row r="36" spans="1:13" ht="12.75">
      <c r="A36" s="192" t="s">
        <v>190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/>
      <c r="K36" s="7"/>
      <c r="L36" s="120">
        <v>118415</v>
      </c>
      <c r="M36" s="120"/>
    </row>
    <row r="37" spans="1:13" ht="12.75">
      <c r="A37" s="192" t="s">
        <v>58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/>
      <c r="K37" s="7"/>
      <c r="L37" s="120"/>
      <c r="M37" s="120"/>
    </row>
    <row r="38" spans="1:13" ht="12.75">
      <c r="A38" s="192" t="s">
        <v>164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/>
      <c r="K38" s="7"/>
      <c r="L38" s="7"/>
      <c r="M38" s="7"/>
    </row>
    <row r="39" spans="1:13" ht="12.75">
      <c r="A39" s="192" t="s">
        <v>165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/>
      <c r="K39" s="7"/>
      <c r="L39" s="7"/>
      <c r="M39" s="7"/>
    </row>
    <row r="40" spans="1:13" ht="12.75">
      <c r="A40" s="192" t="s">
        <v>191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/>
      <c r="K40" s="7"/>
      <c r="L40" s="7"/>
      <c r="M40" s="7"/>
    </row>
    <row r="41" spans="1:13" ht="12.75">
      <c r="A41" s="192" t="s">
        <v>192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/>
      <c r="K41" s="7"/>
      <c r="L41" s="7"/>
      <c r="M41" s="7"/>
    </row>
    <row r="42" spans="1:13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0">
        <f>J7+J27+J38+J40</f>
        <v>136418710</v>
      </c>
      <c r="K42" s="50">
        <f>K7+K27+K38+K40</f>
        <v>44288375</v>
      </c>
      <c r="L42" s="50">
        <f>L7+L27+L38+L40</f>
        <v>271379220</v>
      </c>
      <c r="M42" s="50">
        <f>M7+M27+M38+M40</f>
        <v>43328634</v>
      </c>
    </row>
    <row r="43" spans="1:13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0">
        <f>J10+J33+J39+J41</f>
        <v>135485856</v>
      </c>
      <c r="K43" s="50">
        <f>K10+K33+K39+K41</f>
        <v>44544085</v>
      </c>
      <c r="L43" s="50">
        <f>L10+L33+L39+L41</f>
        <v>137229276</v>
      </c>
      <c r="M43" s="50">
        <f>M10+M33+M39+M41</f>
        <v>48100761</v>
      </c>
    </row>
    <row r="44" spans="1:13" ht="12.75">
      <c r="A44" s="192" t="s">
        <v>202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0">
        <f>J42-J43</f>
        <v>932854</v>
      </c>
      <c r="K44" s="50">
        <f>K42-K43</f>
        <v>-255710</v>
      </c>
      <c r="L44" s="50">
        <f>L42-L43</f>
        <v>134149944</v>
      </c>
      <c r="M44" s="50">
        <f>M42-M43</f>
        <v>-4772127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932854</v>
      </c>
      <c r="K45" s="50">
        <f>IF(K42&gt;K43,K42-K43,0)</f>
        <v>0</v>
      </c>
      <c r="L45" s="50">
        <f>IF(L42&gt;L43,L42-L43,0)</f>
        <v>134149944</v>
      </c>
      <c r="M45" s="50">
        <f>IF(M42&gt;M43,M42-M43,0)</f>
        <v>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f>IF(K43&gt;K42,K43-K42,0)</f>
        <v>255710</v>
      </c>
      <c r="L46" s="50">
        <f>IF(L43&gt;L42,L43-L42,0)</f>
        <v>0</v>
      </c>
      <c r="M46" s="50">
        <f>IF(M43&gt;M42,M43-M42,0)</f>
        <v>4772127</v>
      </c>
    </row>
    <row r="47" spans="1:13" ht="12.75">
      <c r="A47" s="192" t="s">
        <v>183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/>
      <c r="K47" s="7"/>
      <c r="L47" s="7"/>
      <c r="M47" s="7"/>
    </row>
    <row r="48" spans="1:13" ht="12.75">
      <c r="A48" s="192" t="s">
        <v>203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0">
        <f>J44-J47</f>
        <v>932854</v>
      </c>
      <c r="K48" s="50">
        <f>K44-K47</f>
        <v>-255710</v>
      </c>
      <c r="L48" s="50">
        <f>L44-L47</f>
        <v>134149944</v>
      </c>
      <c r="M48" s="50">
        <f>M44-M47</f>
        <v>-4772127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932854</v>
      </c>
      <c r="K49" s="50">
        <f>IF(K48&gt;0,K48,0)</f>
        <v>0</v>
      </c>
      <c r="L49" s="50">
        <f>IF(L48&gt;0,L48,0)</f>
        <v>134149944</v>
      </c>
      <c r="M49" s="50">
        <f>IF(M48&gt;0,M48,0)</f>
        <v>0</v>
      </c>
    </row>
    <row r="50" spans="1:13" ht="12.75">
      <c r="A50" s="236" t="s">
        <v>186</v>
      </c>
      <c r="B50" s="237"/>
      <c r="C50" s="237"/>
      <c r="D50" s="237"/>
      <c r="E50" s="237"/>
      <c r="F50" s="237"/>
      <c r="G50" s="237"/>
      <c r="H50" s="238"/>
      <c r="I50" s="2">
        <v>154</v>
      </c>
      <c r="J50" s="58">
        <f>IF(J48&lt;0,-J48,0)</f>
        <v>0</v>
      </c>
      <c r="K50" s="58">
        <f>IF(K48&lt;0,-K48,0)</f>
        <v>255710</v>
      </c>
      <c r="L50" s="58">
        <f>IF(L48&lt;0,-L48,0)</f>
        <v>0</v>
      </c>
      <c r="M50" s="58">
        <f>IF(M48&lt;0,-M48,0)</f>
        <v>4772127</v>
      </c>
    </row>
    <row r="51" spans="1:13" ht="12.75" customHeight="1">
      <c r="A51" s="209" t="s">
        <v>277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189" t="s">
        <v>156</v>
      </c>
      <c r="B52" s="190"/>
      <c r="C52" s="190"/>
      <c r="D52" s="190"/>
      <c r="E52" s="190"/>
      <c r="F52" s="190"/>
      <c r="G52" s="190"/>
      <c r="H52" s="190"/>
      <c r="I52" s="52"/>
      <c r="J52" s="52"/>
      <c r="K52" s="52"/>
      <c r="L52" s="52"/>
      <c r="M52" s="59"/>
    </row>
    <row r="53" spans="1:13" ht="12.75">
      <c r="A53" s="233" t="s">
        <v>200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/>
      <c r="K53" s="7"/>
      <c r="L53" s="7"/>
      <c r="M53" s="7"/>
    </row>
    <row r="54" spans="1:13" ht="12.75">
      <c r="A54" s="233" t="s">
        <v>201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/>
      <c r="K54" s="8"/>
      <c r="L54" s="8"/>
      <c r="M54" s="8"/>
    </row>
    <row r="55" spans="1:13" ht="12.75" customHeight="1">
      <c r="A55" s="209" t="s">
        <v>158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189" t="s">
        <v>170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v>932854</v>
      </c>
      <c r="K56" s="6">
        <v>-255710</v>
      </c>
      <c r="L56" s="6">
        <v>134149944</v>
      </c>
      <c r="M56" s="6">
        <v>-4772127</v>
      </c>
    </row>
    <row r="57" spans="1:13" ht="12.75">
      <c r="A57" s="192" t="s">
        <v>187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-1020281</v>
      </c>
      <c r="M57" s="50">
        <f>SUM(M58:M64)</f>
        <v>0</v>
      </c>
    </row>
    <row r="58" spans="1:13" ht="12.75">
      <c r="A58" s="192" t="s">
        <v>194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/>
      <c r="K58" s="7"/>
      <c r="L58" s="7"/>
      <c r="M58" s="7"/>
    </row>
    <row r="59" spans="1:13" ht="12.75">
      <c r="A59" s="192" t="s">
        <v>195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/>
      <c r="K59" s="7"/>
      <c r="L59" s="7"/>
      <c r="M59" s="7"/>
    </row>
    <row r="60" spans="1:13" ht="12.75">
      <c r="A60" s="192" t="s">
        <v>39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/>
      <c r="K60" s="7"/>
      <c r="L60" s="7"/>
      <c r="M60" s="7"/>
    </row>
    <row r="61" spans="1:13" ht="12.75">
      <c r="A61" s="192" t="s">
        <v>196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/>
      <c r="K61" s="7"/>
      <c r="L61" s="7"/>
      <c r="M61" s="7"/>
    </row>
    <row r="62" spans="1:13" ht="12.75">
      <c r="A62" s="192" t="s">
        <v>197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/>
      <c r="K62" s="7"/>
      <c r="L62" s="7"/>
      <c r="M62" s="7"/>
    </row>
    <row r="63" spans="1:13" ht="12.75">
      <c r="A63" s="192" t="s">
        <v>198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/>
      <c r="K63" s="7"/>
      <c r="L63" s="120">
        <v>-1020281</v>
      </c>
      <c r="M63" s="120"/>
    </row>
    <row r="64" spans="1:13" ht="12.75">
      <c r="A64" s="192" t="s">
        <v>199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/>
      <c r="K64" s="7"/>
      <c r="L64" s="7"/>
      <c r="M64" s="7"/>
    </row>
    <row r="65" spans="1:13" ht="12.75">
      <c r="A65" s="192" t="s">
        <v>188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/>
      <c r="K65" s="7"/>
      <c r="L65" s="7"/>
      <c r="M65" s="7"/>
    </row>
    <row r="66" spans="1:13" ht="12.75">
      <c r="A66" s="192" t="s">
        <v>162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0">
        <f>J57-J65</f>
        <v>0</v>
      </c>
      <c r="K66" s="50">
        <f>K57-K65</f>
        <v>0</v>
      </c>
      <c r="L66" s="50">
        <f>L57-L65</f>
        <v>-1020281</v>
      </c>
      <c r="M66" s="50">
        <f>M57-M65</f>
        <v>0</v>
      </c>
    </row>
    <row r="67" spans="1:13" ht="12.75">
      <c r="A67" s="192" t="s">
        <v>163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8">
        <f>J56+J66</f>
        <v>932854</v>
      </c>
      <c r="K67" s="58">
        <f>K56+K66</f>
        <v>-255710</v>
      </c>
      <c r="L67" s="58">
        <f>L56+L66</f>
        <v>133129663</v>
      </c>
      <c r="M67" s="58">
        <f>M56+M66</f>
        <v>-4772127</v>
      </c>
    </row>
    <row r="68" spans="1:13" ht="12.75" customHeight="1">
      <c r="A68" s="243" t="s">
        <v>278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3" t="s">
        <v>200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/>
      <c r="K70" s="7"/>
      <c r="L70" s="7"/>
      <c r="M70" s="7"/>
    </row>
    <row r="71" spans="1:13" ht="12.75">
      <c r="A71" s="240" t="s">
        <v>201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R49" sqref="R48:R49"/>
    </sheetView>
  </sheetViews>
  <sheetFormatPr defaultColWidth="9.140625" defaultRowHeight="12.75"/>
  <cols>
    <col min="1" max="10" width="9.140625" style="49" customWidth="1"/>
    <col min="11" max="11" width="9.57421875" style="49" bestFit="1" customWidth="1"/>
    <col min="12" max="12" width="11.7109375" style="49" bestFit="1" customWidth="1"/>
    <col min="13" max="16384" width="9.140625" style="49" customWidth="1"/>
  </cols>
  <sheetData>
    <row r="1" spans="1:11" ht="12.75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302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52" t="s">
        <v>50</v>
      </c>
      <c r="B4" s="252"/>
      <c r="C4" s="252"/>
      <c r="D4" s="252"/>
      <c r="E4" s="252"/>
      <c r="F4" s="252"/>
      <c r="G4" s="252"/>
      <c r="H4" s="252"/>
      <c r="I4" s="63" t="s">
        <v>245</v>
      </c>
      <c r="J4" s="64" t="s">
        <v>283</v>
      </c>
      <c r="K4" s="64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5">
        <v>2</v>
      </c>
      <c r="J5" s="66" t="s">
        <v>248</v>
      </c>
      <c r="K5" s="66" t="s">
        <v>249</v>
      </c>
    </row>
    <row r="6" spans="1:11" ht="12.75">
      <c r="A6" s="209" t="s">
        <v>130</v>
      </c>
      <c r="B6" s="220"/>
      <c r="C6" s="220"/>
      <c r="D6" s="220"/>
      <c r="E6" s="220"/>
      <c r="F6" s="220"/>
      <c r="G6" s="220"/>
      <c r="H6" s="220"/>
      <c r="I6" s="254"/>
      <c r="J6" s="254"/>
      <c r="K6" s="255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932854</v>
      </c>
      <c r="K7" s="7">
        <v>134149944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8211107</v>
      </c>
      <c r="K8" s="7">
        <v>6096462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5079476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991371</v>
      </c>
      <c r="K10" s="7">
        <v>962803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4587944</v>
      </c>
      <c r="K12" s="7">
        <v>6028046</v>
      </c>
    </row>
    <row r="13" spans="1:11" ht="12.75">
      <c r="A13" s="192" t="s">
        <v>131</v>
      </c>
      <c r="B13" s="193"/>
      <c r="C13" s="193"/>
      <c r="D13" s="193"/>
      <c r="E13" s="193"/>
      <c r="F13" s="193"/>
      <c r="G13" s="193"/>
      <c r="H13" s="193"/>
      <c r="I13" s="1">
        <v>7</v>
      </c>
      <c r="J13" s="61">
        <f>SUM(J7:J12)</f>
        <v>14723276</v>
      </c>
      <c r="K13" s="50">
        <f>SUM(K7:K12)</f>
        <v>152316731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3285151</v>
      </c>
      <c r="K14" s="7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579343</v>
      </c>
      <c r="K16" s="7">
        <v>151657</v>
      </c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2402210</v>
      </c>
      <c r="K17" s="120">
        <v>50261094</v>
      </c>
    </row>
    <row r="18" spans="1:11" ht="12.75">
      <c r="A18" s="192" t="s">
        <v>132</v>
      </c>
      <c r="B18" s="193"/>
      <c r="C18" s="193"/>
      <c r="D18" s="193"/>
      <c r="E18" s="193"/>
      <c r="F18" s="193"/>
      <c r="G18" s="193"/>
      <c r="H18" s="193"/>
      <c r="I18" s="1">
        <v>12</v>
      </c>
      <c r="J18" s="61">
        <f>SUM(J14:J17)</f>
        <v>6266704</v>
      </c>
      <c r="K18" s="50">
        <f>SUM(K14:K17)</f>
        <v>50412751</v>
      </c>
    </row>
    <row r="19" spans="1:11" ht="12.75">
      <c r="A19" s="192" t="s">
        <v>30</v>
      </c>
      <c r="B19" s="193"/>
      <c r="C19" s="193"/>
      <c r="D19" s="193"/>
      <c r="E19" s="193"/>
      <c r="F19" s="193"/>
      <c r="G19" s="193"/>
      <c r="H19" s="193"/>
      <c r="I19" s="1">
        <v>13</v>
      </c>
      <c r="J19" s="61">
        <f>IF(J13&gt;J18,J13-J18,0)</f>
        <v>8456572</v>
      </c>
      <c r="K19" s="50">
        <f>IF(K13&gt;K18,K13-K18,0)</f>
        <v>101903980</v>
      </c>
    </row>
    <row r="20" spans="1:11" ht="12.75">
      <c r="A20" s="192" t="s">
        <v>31</v>
      </c>
      <c r="B20" s="193"/>
      <c r="C20" s="193"/>
      <c r="D20" s="193"/>
      <c r="E20" s="193"/>
      <c r="F20" s="193"/>
      <c r="G20" s="193"/>
      <c r="H20" s="193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9" t="s">
        <v>133</v>
      </c>
      <c r="B21" s="220"/>
      <c r="C21" s="220"/>
      <c r="D21" s="220"/>
      <c r="E21" s="220"/>
      <c r="F21" s="220"/>
      <c r="G21" s="220"/>
      <c r="H21" s="220"/>
      <c r="I21" s="254"/>
      <c r="J21" s="254"/>
      <c r="K21" s="255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467804</v>
      </c>
      <c r="K22" s="7">
        <v>1097232</v>
      </c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>
        <v>573051</v>
      </c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>
        <v>66163</v>
      </c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1356300</v>
      </c>
      <c r="K26" s="7">
        <v>2380578</v>
      </c>
    </row>
    <row r="27" spans="1:11" ht="12.75">
      <c r="A27" s="192" t="s">
        <v>137</v>
      </c>
      <c r="B27" s="193"/>
      <c r="C27" s="193"/>
      <c r="D27" s="193"/>
      <c r="E27" s="193"/>
      <c r="F27" s="193"/>
      <c r="G27" s="193"/>
      <c r="H27" s="193"/>
      <c r="I27" s="1">
        <v>20</v>
      </c>
      <c r="J27" s="61">
        <f>SUM(J22:J26)</f>
        <v>1824104</v>
      </c>
      <c r="K27" s="50">
        <f>SUM(K22:K26)</f>
        <v>4117024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781592</v>
      </c>
      <c r="K28" s="7">
        <v>10510955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192" t="s">
        <v>2</v>
      </c>
      <c r="B31" s="193"/>
      <c r="C31" s="193"/>
      <c r="D31" s="193"/>
      <c r="E31" s="193"/>
      <c r="F31" s="193"/>
      <c r="G31" s="193"/>
      <c r="H31" s="193"/>
      <c r="I31" s="1">
        <v>24</v>
      </c>
      <c r="J31" s="61">
        <f>SUM(J28:J30)</f>
        <v>781592</v>
      </c>
      <c r="K31" s="50">
        <f>SUM(K28:K30)</f>
        <v>10510955</v>
      </c>
    </row>
    <row r="32" spans="1:11" ht="12.75">
      <c r="A32" s="192" t="s">
        <v>32</v>
      </c>
      <c r="B32" s="193"/>
      <c r="C32" s="193"/>
      <c r="D32" s="193"/>
      <c r="E32" s="193"/>
      <c r="F32" s="193"/>
      <c r="G32" s="193"/>
      <c r="H32" s="193"/>
      <c r="I32" s="1">
        <v>25</v>
      </c>
      <c r="J32" s="61">
        <f>IF(J27&gt;J31,J27-J31,0)</f>
        <v>1042512</v>
      </c>
      <c r="K32" s="50">
        <f>IF(K27&gt;K31,K27-K31,0)</f>
        <v>0</v>
      </c>
    </row>
    <row r="33" spans="1:11" ht="12.75">
      <c r="A33" s="192" t="s">
        <v>33</v>
      </c>
      <c r="B33" s="193"/>
      <c r="C33" s="193"/>
      <c r="D33" s="193"/>
      <c r="E33" s="193"/>
      <c r="F33" s="193"/>
      <c r="G33" s="193"/>
      <c r="H33" s="193"/>
      <c r="I33" s="1">
        <v>26</v>
      </c>
      <c r="J33" s="61">
        <f>IF(J31&gt;J27,J31-J27,0)</f>
        <v>0</v>
      </c>
      <c r="K33" s="50">
        <f>IF(K31&gt;K27,K31-K27,0)</f>
        <v>6393931</v>
      </c>
    </row>
    <row r="34" spans="1:11" ht="12.75">
      <c r="A34" s="209" t="s">
        <v>134</v>
      </c>
      <c r="B34" s="220"/>
      <c r="C34" s="220"/>
      <c r="D34" s="220"/>
      <c r="E34" s="220"/>
      <c r="F34" s="220"/>
      <c r="G34" s="220"/>
      <c r="H34" s="220"/>
      <c r="I34" s="254"/>
      <c r="J34" s="254"/>
      <c r="K34" s="255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1493670</v>
      </c>
      <c r="K36" s="7">
        <v>11325323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40000</v>
      </c>
    </row>
    <row r="38" spans="1:11" ht="12.75">
      <c r="A38" s="192" t="s">
        <v>59</v>
      </c>
      <c r="B38" s="193"/>
      <c r="C38" s="193"/>
      <c r="D38" s="193"/>
      <c r="E38" s="193"/>
      <c r="F38" s="193"/>
      <c r="G38" s="193"/>
      <c r="H38" s="193"/>
      <c r="I38" s="1">
        <v>30</v>
      </c>
      <c r="J38" s="61">
        <f>SUM(J35:J37)</f>
        <v>1493670</v>
      </c>
      <c r="K38" s="50">
        <f>SUM(K35:K37)</f>
        <v>11365323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7839569</v>
      </c>
      <c r="K39" s="7">
        <v>11436211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985030</v>
      </c>
      <c r="K41" s="7">
        <v>782204</v>
      </c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120">
        <v>11535290</v>
      </c>
    </row>
    <row r="44" spans="1:11" ht="12.75">
      <c r="A44" s="192" t="s">
        <v>60</v>
      </c>
      <c r="B44" s="193"/>
      <c r="C44" s="193"/>
      <c r="D44" s="193"/>
      <c r="E44" s="193"/>
      <c r="F44" s="193"/>
      <c r="G44" s="193"/>
      <c r="H44" s="193"/>
      <c r="I44" s="1">
        <v>36</v>
      </c>
      <c r="J44" s="61">
        <f>SUM(J39:J43)</f>
        <v>8824599</v>
      </c>
      <c r="K44" s="50">
        <f>SUM(K39:K43)</f>
        <v>23753705</v>
      </c>
    </row>
    <row r="45" spans="1:11" ht="12.75">
      <c r="A45" s="192" t="s">
        <v>11</v>
      </c>
      <c r="B45" s="193"/>
      <c r="C45" s="193"/>
      <c r="D45" s="193"/>
      <c r="E45" s="193"/>
      <c r="F45" s="193"/>
      <c r="G45" s="193"/>
      <c r="H45" s="193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2" t="s">
        <v>12</v>
      </c>
      <c r="B46" s="193"/>
      <c r="C46" s="193"/>
      <c r="D46" s="193"/>
      <c r="E46" s="193"/>
      <c r="F46" s="193"/>
      <c r="G46" s="193"/>
      <c r="H46" s="193"/>
      <c r="I46" s="1">
        <v>38</v>
      </c>
      <c r="J46" s="61">
        <f>IF(J44&gt;J38,J44-J38,0)</f>
        <v>7330929</v>
      </c>
      <c r="K46" s="50">
        <f>IF(K44&gt;K38,K44-K38,0)</f>
        <v>12388382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IF(J19-J20+J32-J33+J45-J46&gt;0,J19-J20+J32-J33+J45-J46,0)</f>
        <v>2168155</v>
      </c>
      <c r="K47" s="50">
        <f>IF(K19-K20+K32-K33+K45-K46&gt;0,K19-K20+K32-K33+K45-K46,0)</f>
        <v>83121667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2962909</v>
      </c>
      <c r="K49" s="7">
        <v>1010026</v>
      </c>
    </row>
    <row r="50" spans="1:12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2168155</v>
      </c>
      <c r="K50" s="7">
        <v>83121667</v>
      </c>
      <c r="L50" s="121"/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2">
        <f>J49+J50-J51</f>
        <v>5131064</v>
      </c>
      <c r="K52" s="58">
        <f>K49+K50-K51</f>
        <v>84131693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62" t="s">
        <v>246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8"/>
    </row>
    <row r="2" spans="1:12" ht="15.75">
      <c r="A2" s="39"/>
      <c r="B2" s="67"/>
      <c r="C2" s="272" t="s">
        <v>247</v>
      </c>
      <c r="D2" s="272"/>
      <c r="E2" s="70">
        <v>40544</v>
      </c>
      <c r="F2" s="40" t="s">
        <v>216</v>
      </c>
      <c r="G2" s="273">
        <v>40816</v>
      </c>
      <c r="H2" s="274"/>
      <c r="I2" s="67"/>
      <c r="J2" s="67"/>
      <c r="K2" s="67"/>
      <c r="L2" s="71"/>
    </row>
    <row r="3" spans="1:11" ht="23.25">
      <c r="A3" s="275" t="s">
        <v>50</v>
      </c>
      <c r="B3" s="275"/>
      <c r="C3" s="275"/>
      <c r="D3" s="275"/>
      <c r="E3" s="275"/>
      <c r="F3" s="275"/>
      <c r="G3" s="275"/>
      <c r="H3" s="275"/>
      <c r="I3" s="74" t="s">
        <v>270</v>
      </c>
      <c r="J3" s="75" t="s">
        <v>124</v>
      </c>
      <c r="K3" s="75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7">
        <v>2</v>
      </c>
      <c r="J4" s="76" t="s">
        <v>248</v>
      </c>
      <c r="K4" s="76" t="s">
        <v>249</v>
      </c>
    </row>
    <row r="5" spans="1:11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598047500</v>
      </c>
      <c r="K5" s="42">
        <v>598047500</v>
      </c>
    </row>
    <row r="6" spans="1:11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43">
        <v>66</v>
      </c>
      <c r="K6" s="43">
        <v>66</v>
      </c>
    </row>
    <row r="7" spans="1:11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0</v>
      </c>
      <c r="K7" s="43">
        <v>0</v>
      </c>
    </row>
    <row r="8" spans="1:11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-275440270</v>
      </c>
      <c r="K8" s="43">
        <v>-276933639</v>
      </c>
    </row>
    <row r="9" spans="1:11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1512903</v>
      </c>
      <c r="K9" s="43">
        <v>134149944</v>
      </c>
    </row>
    <row r="10" spans="1:11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>
        <v>29083500</v>
      </c>
      <c r="K10" s="43">
        <v>29083500</v>
      </c>
    </row>
    <row r="11" spans="1:11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>
        <v>0</v>
      </c>
      <c r="K11" s="43">
        <v>0</v>
      </c>
    </row>
    <row r="12" spans="1:11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>
        <v>-7432355</v>
      </c>
      <c r="K12" s="43">
        <v>-7432355</v>
      </c>
    </row>
    <row r="13" spans="1:11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>
        <v>0</v>
      </c>
      <c r="K13" s="43">
        <v>0</v>
      </c>
    </row>
    <row r="14" spans="1:11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2">
        <f>SUM(J5:J13)</f>
        <v>345771344</v>
      </c>
      <c r="K14" s="72">
        <f>SUM(K5:K13)</f>
        <v>476915016</v>
      </c>
    </row>
    <row r="15" spans="1:11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/>
      <c r="K15" s="43"/>
    </row>
    <row r="16" spans="1:11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/>
      <c r="K16" s="43"/>
    </row>
    <row r="17" spans="1:11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/>
      <c r="K17" s="43"/>
    </row>
    <row r="18" spans="1:11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/>
      <c r="K18" s="43"/>
    </row>
    <row r="19" spans="1:11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/>
      <c r="K19" s="43"/>
    </row>
    <row r="20" spans="1:11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/>
      <c r="K20" s="43"/>
    </row>
    <row r="21" spans="1:11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6" t="s">
        <v>267</v>
      </c>
      <c r="B23" s="257"/>
      <c r="C23" s="257"/>
      <c r="D23" s="257"/>
      <c r="E23" s="257"/>
      <c r="F23" s="257"/>
      <c r="G23" s="257"/>
      <c r="H23" s="257"/>
      <c r="I23" s="44">
        <v>18</v>
      </c>
      <c r="J23" s="42"/>
      <c r="K23" s="42"/>
    </row>
    <row r="24" spans="1:11" ht="17.25" customHeight="1">
      <c r="A24" s="258" t="s">
        <v>268</v>
      </c>
      <c r="B24" s="259"/>
      <c r="C24" s="259"/>
      <c r="D24" s="259"/>
      <c r="E24" s="259"/>
      <c r="F24" s="259"/>
      <c r="G24" s="259"/>
      <c r="H24" s="259"/>
      <c r="I24" s="45">
        <v>19</v>
      </c>
      <c r="J24" s="73"/>
      <c r="K24" s="73"/>
    </row>
    <row r="25" spans="1:11" ht="30" customHeight="1">
      <c r="A25" s="260" t="s">
        <v>269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2011-10-28T08:26:12Z</cp:lastPrinted>
  <dcterms:created xsi:type="dcterms:W3CDTF">2008-10-17T11:51:54Z</dcterms:created>
  <dcterms:modified xsi:type="dcterms:W3CDTF">2011-10-28T09:35:10Z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